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'Лист1'!$A$1:$F$371</definedName>
  </definedNames>
  <calcPr fullCalcOnLoad="1"/>
</workbook>
</file>

<file path=xl/sharedStrings.xml><?xml version="1.0" encoding="utf-8"?>
<sst xmlns="http://schemas.openxmlformats.org/spreadsheetml/2006/main" count="1549" uniqueCount="564">
  <si>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(Социальное обеспечение и иные выплаты населению)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</si>
  <si>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(Социальное обеспечение и иные выплаты населению)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</si>
  <si>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(Социальное обеспечение и иные выплаты населению)</t>
  </si>
  <si>
    <t>Ежемесячное пособие на ребенка в соответствии с Законом Челябинской области «О ежемесячном пособии на ребенка» (Социальное обеспечение и иные выплаты населению)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</si>
  <si>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</si>
  <si>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(Социальное обеспечение и иные выплаты населению)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</si>
  <si>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(Социальное обеспечение и иные выплаты населению)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</si>
  <si>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 81-ФЗ «О государственных пособиях гражданам, имеющим детей» (Социальное обеспечение и иные выплаты населению)</t>
  </si>
  <si>
    <t>Проведение мероприятий "Будущее Чебаркуля" (Социальное обеспечение и иные выплаты населению)</t>
  </si>
  <si>
    <t>Реализация мероприятий по поддержке семей и детей группы риска (Социальное обеспечение и иные выплаты населению)</t>
  </si>
  <si>
    <t>Ежемесячная денежная выплата Почетным гражданам города (Социальное обеспечение и иные выплаты населению)</t>
  </si>
  <si>
    <t>Выплата единовременного денежного пособия (Социальное обеспечение и иные выплаты населению)</t>
  </si>
  <si>
    <t>Оказание материальной помощи в связи с пожаром (Социальное обеспечение и иные выплаты населению)</t>
  </si>
  <si>
    <t>Единовременное денежное пособие юбилярам (90, 95, 100 лет) (Социальное обеспечение и иные выплаты населению)</t>
  </si>
  <si>
    <t>Реализация полномочий Российской Федерации на оплату жилищно-коммунальных услуг отдельным категориям граждан (Социальное обеспечение и иные выплаты населению)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</si>
  <si>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(Иные бюджетные ассигнования)</t>
  </si>
  <si>
    <t>Организация работы органов управления социальной защиты населения муниципальных образований (Иные бюджетные ассигнования)</t>
  </si>
  <si>
    <t>Резервные фонды местных администраций (Иные бюджетные ассигнования)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</si>
  <si>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 (Социальное обеспечение и иные выплаты населению)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</si>
  <si>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  (Закупка товаров, работ и услуг для государственных (муниципальных) нужд)</t>
  </si>
  <si>
    <t>Мероприятия по землеустройству и землепользованию (Иные бюджетные ассигнования)</t>
  </si>
  <si>
    <t>Поисковые и аварийно-спасательные учреждения (Иные бюджетные ассигнования)</t>
  </si>
  <si>
    <t>Руководитель контрольно-счетной палаты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</si>
  <si>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Иные расходы на реализацию отраслевых мероприятий</t>
  </si>
  <si>
    <t>60 0 00 00000</t>
  </si>
  <si>
    <t>Поисковые и аварийно-спасательные учреждения (Закупка товаров, работ и услуг для государственных (муниципальных) нужд)</t>
  </si>
  <si>
    <t>Наименование</t>
  </si>
  <si>
    <t>раздел</t>
  </si>
  <si>
    <t>подраздел</t>
  </si>
  <si>
    <t>целевая статья</t>
  </si>
  <si>
    <t>Всего</t>
  </si>
  <si>
    <t>01</t>
  </si>
  <si>
    <t>03</t>
  </si>
  <si>
    <t>02</t>
  </si>
  <si>
    <t>04</t>
  </si>
  <si>
    <t>06</t>
  </si>
  <si>
    <t>09</t>
  </si>
  <si>
    <t>08</t>
  </si>
  <si>
    <t>10</t>
  </si>
  <si>
    <t>05</t>
  </si>
  <si>
    <t>07</t>
  </si>
  <si>
    <t>12</t>
  </si>
  <si>
    <t>11</t>
  </si>
  <si>
    <t>13</t>
  </si>
  <si>
    <t>Руб.</t>
  </si>
  <si>
    <t>Обеспечение деятельности (оказание услуг) подведомственных казенных учреждений</t>
  </si>
  <si>
    <t>Финансовое обеспечение муниципального задания на оказание муниципальных услуг (выполнение работ)</t>
  </si>
  <si>
    <t>100</t>
  </si>
  <si>
    <t>200</t>
  </si>
  <si>
    <t>Уплата налога на имущество организаций, земельного и транспортного налогов</t>
  </si>
  <si>
    <t>800</t>
  </si>
  <si>
    <t>300</t>
  </si>
  <si>
    <t>600</t>
  </si>
  <si>
    <t>группа видов расходов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</si>
  <si>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</si>
  <si>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</si>
  <si>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</si>
  <si>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99 0 00 00000</t>
  </si>
  <si>
    <t>Непрограммное направление деятельности</t>
  </si>
  <si>
    <t>Расходы общегосударственного характера</t>
  </si>
  <si>
    <t>99 0 04 00000</t>
  </si>
  <si>
    <t>99 0 04 20400</t>
  </si>
  <si>
    <t>99 0 04 20300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</si>
  <si>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</si>
  <si>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государственной власти субъектов РФ и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</si>
  <si>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(Закупка товаров, работ и услуг для государственных (муниципальных) нужд)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</si>
  <si>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(Иные бюджетные ассигнования)</t>
  </si>
  <si>
    <t>99 0 04 21100</t>
  </si>
  <si>
    <t>Председатель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</si>
  <si>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99 0 89 00000</t>
  </si>
  <si>
    <t>99 0 89 20400</t>
  </si>
  <si>
    <t>Подъемные выплаты вновь трудоустроенным специалистам с высшим медицинским образованием (Социальное обеспечение и иные выплаты населению)</t>
  </si>
  <si>
    <t>50 0 00 00000</t>
  </si>
  <si>
    <t>50 0 10 00000</t>
  </si>
  <si>
    <t>50 0 10 79508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</si>
  <si>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</si>
  <si>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49 0 00 00000</t>
  </si>
  <si>
    <t>49 0 55 00000</t>
  </si>
  <si>
    <t>49 0 55 79580</t>
  </si>
  <si>
    <t>48 0 00 00000</t>
  </si>
  <si>
    <t>99 0 04 22500</t>
  </si>
  <si>
    <t>Капитальные вложения в объекты государственной (муниципальной) собственности</t>
  </si>
  <si>
    <t>400</t>
  </si>
  <si>
    <t>63 0 00 00000</t>
  </si>
  <si>
    <t>62 0 00 00000</t>
  </si>
  <si>
    <t>62 0 07 00000</t>
  </si>
  <si>
    <t>62 0 07 79545</t>
  </si>
  <si>
    <t>Мероприятия в рамках программы по оздоровлению экологической обстановки (Закупка товаров, работ и услуг для государственных (муниципальных) нужд)</t>
  </si>
  <si>
    <t>Подпрограмма "Оказание молодым семьям государственной поддержки для улучшения жилищных условий"</t>
  </si>
  <si>
    <t>Социальные выплаты на улучшение жилищных условий гражданам</t>
  </si>
  <si>
    <t>56 0 00 00000</t>
  </si>
  <si>
    <t>56 1 00 00000</t>
  </si>
  <si>
    <t>56 1 15 00000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</si>
  <si>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</si>
  <si>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63 0 04 65200</t>
  </si>
  <si>
    <t>46 0 07 00000</t>
  </si>
  <si>
    <t>46 0 07 79525</t>
  </si>
  <si>
    <t>Поддержка и развитие профессионального мастерства педагогических работников, поддержка одаренных детей и талантливой молодежи (Социальное обеспечение и иные выплаты населению)</t>
  </si>
  <si>
    <t>Ямочный ремонт дорог (Закупка товаров, работ и услуг для государственных (муниципальных) нужд)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</si>
  <si>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 (Закупка товаров, работ и услуг для государственных (муниципальных) нужд)</t>
  </si>
  <si>
    <t>Субсидии бюджетным и автономным учреждения на иные цели</t>
  </si>
  <si>
    <t>47 0 00 00000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</si>
  <si>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 (Предоставление субсидий бюджетным, автономным учреждениям и иным некоммерческим организациям)</t>
  </si>
  <si>
    <t>46 0 00 00000</t>
  </si>
  <si>
    <t>45 0 00 00000</t>
  </si>
  <si>
    <t>45 0 56 00000</t>
  </si>
  <si>
    <t>45 0 56 79542</t>
  </si>
  <si>
    <t>14</t>
  </si>
  <si>
    <t>Ревакцинация детей школьного возраста против клещевого энцифалита (Предоставление субсидий бюджетным, автономным учреждениям и иным некоммерческим организациям)</t>
  </si>
  <si>
    <t>59 0 00 00000</t>
  </si>
  <si>
    <t>65 0 00 00000</t>
  </si>
  <si>
    <t>43 0 00 00000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</si>
  <si>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</si>
  <si>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 (Предоставление субсидий бюджетным, автономным учреждениям и иным некоммерческим организациям)</t>
  </si>
  <si>
    <t>Предоставление субсидий некоммерческим организациям инвалидов по зрению для осуществление деятельности по реабилитации инвалидов по зрению (Предоставление субсидий бюджетным, автономным учреждениям и иным некоммерческим организациям)</t>
  </si>
  <si>
    <t>Выполнение публичных обязательств перед физическим лицом, подлежащих исполнению в денежной форме</t>
  </si>
  <si>
    <t>53 0 00 00000</t>
  </si>
  <si>
    <t>Социальная поддержка отдельных категорий граждан</t>
  </si>
  <si>
    <t>52 0 00 00000</t>
  </si>
  <si>
    <t>52 0 16 00000</t>
  </si>
  <si>
    <t>52 0 16 79570</t>
  </si>
  <si>
    <t>Субсидии некоммерческим организациям (за исключением государственных(муниципальных) учреждений)</t>
  </si>
  <si>
    <t>41 0 00 00000</t>
  </si>
  <si>
    <t>99 0 04 07005</t>
  </si>
  <si>
    <t>Проведение городских мероприятий и социальная поддержка ветеранов (пенсионеров) (Предоставление субсидий бюджетным, автономным учреждениям и иным некоммерческим организациям)</t>
  </si>
  <si>
    <t>48 0 07 00000</t>
  </si>
  <si>
    <t>Организация работы органов управления социальной защиты населения муниципальных образований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</si>
  <si>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переданных государственных полномочий в области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</si>
  <si>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</si>
  <si>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Поисковые и аварийно-спасательные учреждения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</si>
  <si>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</si>
  <si>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благоприятных условий в целях привлечения и закрепления медицинских работников для работы в учреждении здравоохранения (Реализация иных государственных функций в области социальной сферы)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</si>
  <si>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(Закупка товаров, работ и услуг для государственных (муниципальных) нужд)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</si>
  <si>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(Иные бюджетные ассигнования)</t>
  </si>
  <si>
    <t>Школы-детские сады, школы начальные, неполные средние и средние (Предоставление субсидий бюджетным, автономным учреждениям и иным некоммерческим организациям)</t>
  </si>
  <si>
    <t>Специальные (коррекционные) учреждения (Предоставление субсидий бюджетным, автономным учреждениям и иным некоммерческим организациям)</t>
  </si>
  <si>
    <t>Учреждения по внешкольной работе с детьми (Предоставление субсидий бюджетным, автономным учреждениям и иным некоммерческим организациям)</t>
  </si>
  <si>
    <t>Реализация переданных государственных полномочий по социальному обслуживанию граждан (Предоставление субсидий бюджетным, автономным учреждениям и иным некоммерческим организациям)</t>
  </si>
  <si>
    <t>Организация и осуществление деятельности по опеке и попечительству (Закупка товаров, работ и услуг для государственных (муниципальных) нужд)</t>
  </si>
  <si>
    <t>Проведение мероприятий в рамках календарного плана (Закупка товаров, работ и услуг для государственных (муниципальных) нужд)</t>
  </si>
  <si>
    <t>Проведение мероприятий с детьми и молодежью (Закупка товаров, работ и услуг для государственных (муниципальных) нужд)</t>
  </si>
  <si>
    <t>Реализация мероприятий по поддержке семей и детей группы риска (Закупка товаров, работ и услуг для государственных (муниципальных) нужд)</t>
  </si>
  <si>
    <t>Продуктовые и гигиенические наборы (Закупка товаров, работ и услуг для государственных (муниципальных) нужд)</t>
  </si>
  <si>
    <t>Организация работы органов управления социальной защиты населения муниципальных образований (Закупка товаров, работ и услуг для государственных (муниципальных) нужд)</t>
  </si>
  <si>
    <t>Предоставление гражданам субсидий на оплату жилого помещения и коммунальных услуг (Закупка товаров, работ и услуг для государственных (муниципальных) нужд)</t>
  </si>
  <si>
    <t>Мероприятия по землеустройству и землепользованию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</si>
  <si>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 (Социальное обеспечение и иные выплаты населению)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</si>
  <si>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(Социальное обеспечение и иные выплаты населению)</t>
  </si>
  <si>
    <t>Ежемесячная денежная выплата в соответствии с Законом Челябинской области «О звании «Ветеран труда Челябинской области» (Социальное обеспечение и иные выплаты населению)</t>
  </si>
  <si>
    <t>66 0 00 00000</t>
  </si>
  <si>
    <t>42 0 00 00000</t>
  </si>
  <si>
    <t>42 0 07 00000</t>
  </si>
  <si>
    <t>39 0 00 00000</t>
  </si>
  <si>
    <t>39 0 07 00000</t>
  </si>
  <si>
    <t>39 0 07 79008</t>
  </si>
  <si>
    <t>41 1 06 00000</t>
  </si>
  <si>
    <t>Мероприятия по газификации (Капитальные вложения в объекты недвижимого имущества государственной (муниципальной) собственности)</t>
  </si>
  <si>
    <t>41 1 06 79033</t>
  </si>
  <si>
    <t>42 0 07 80005</t>
  </si>
  <si>
    <t>43 0 10 00000</t>
  </si>
  <si>
    <t>43 0 07 00000</t>
  </si>
  <si>
    <t>43 0 07 78400</t>
  </si>
  <si>
    <t>43 0 07 78500</t>
  </si>
  <si>
    <t>43 0 10 78200</t>
  </si>
  <si>
    <t>43 0 20 00000</t>
  </si>
  <si>
    <t>43 0 20 78600</t>
  </si>
  <si>
    <t>43 0 04 00000</t>
  </si>
  <si>
    <t>43 0 04 20400</t>
  </si>
  <si>
    <t>43 0 99 00000</t>
  </si>
  <si>
    <t>43 0 99 45200</t>
  </si>
  <si>
    <t>46 0 10 00000</t>
  </si>
  <si>
    <t>46 0 10 42100</t>
  </si>
  <si>
    <t>46 0 10 82900</t>
  </si>
  <si>
    <t>46 0 10 88900</t>
  </si>
  <si>
    <t>46 0 10 S5500</t>
  </si>
  <si>
    <t>46 0 10 43300</t>
  </si>
  <si>
    <t>46 0 10 42300</t>
  </si>
  <si>
    <t>46 0 20 00000</t>
  </si>
  <si>
    <t>46 0 20 S4400</t>
  </si>
  <si>
    <t>46 0 20 79522</t>
  </si>
  <si>
    <t>46 0 04 00000</t>
  </si>
  <si>
    <t>46 0 04 20400</t>
  </si>
  <si>
    <t>46 0 10 48900</t>
  </si>
  <si>
    <t>46 0 89 00000</t>
  </si>
  <si>
    <t>46 0 89 45200</t>
  </si>
  <si>
    <t>46 0 99 00000</t>
  </si>
  <si>
    <t>46 0 99 45200</t>
  </si>
  <si>
    <t>Реализация иных государственных(муниципальных) функций в области социальной сферы</t>
  </si>
  <si>
    <t>46 0 06 00000</t>
  </si>
  <si>
    <t>46 0 06 03900</t>
  </si>
  <si>
    <t>47 0 10 00000</t>
  </si>
  <si>
    <t>47 0 10 01900</t>
  </si>
  <si>
    <t>47 0 10 42000</t>
  </si>
  <si>
    <t>47 0 06 00000</t>
  </si>
  <si>
    <t>47 0 06 04900</t>
  </si>
  <si>
    <t>51 0 00 00000</t>
  </si>
  <si>
    <t>51 0 89 00000</t>
  </si>
  <si>
    <t>51 0 89 30200</t>
  </si>
  <si>
    <t>51 0 99 00000</t>
  </si>
  <si>
    <t>51 0 99 30200</t>
  </si>
  <si>
    <t>52 0 99 00000</t>
  </si>
  <si>
    <t>52 0 99 22100</t>
  </si>
  <si>
    <t>52 0 16 22600</t>
  </si>
  <si>
    <t>52 0 04 00000</t>
  </si>
  <si>
    <t>52 0 04 22900</t>
  </si>
  <si>
    <t>52 0 15 00000</t>
  </si>
  <si>
    <t>52 0 15 22200</t>
  </si>
  <si>
    <t>53 0 10 00000</t>
  </si>
  <si>
    <t>53 0 10 48000</t>
  </si>
  <si>
    <t>53 0 16 00000</t>
  </si>
  <si>
    <t>53 0 16 21100</t>
  </si>
  <si>
    <t>53 0 16 21200</t>
  </si>
  <si>
    <t>53 0 16 21300</t>
  </si>
  <si>
    <t>53 0 16 21400</t>
  </si>
  <si>
    <t>53 0 16 21700</t>
  </si>
  <si>
    <t>53 0 16 21900</t>
  </si>
  <si>
    <t>53 0 16 49000</t>
  </si>
  <si>
    <t>53 0 16 51370</t>
  </si>
  <si>
    <t>53 0 16 52200</t>
  </si>
  <si>
    <t>53 0 16 52500</t>
  </si>
  <si>
    <t>53 0 16 75800</t>
  </si>
  <si>
    <t>53 0 16 75900</t>
  </si>
  <si>
    <t>53 0 16 76000</t>
  </si>
  <si>
    <t>53 0 95 00000</t>
  </si>
  <si>
    <t>53 0 95 49127</t>
  </si>
  <si>
    <t>53 0 04 00000</t>
  </si>
  <si>
    <t>53 0 04 14600</t>
  </si>
  <si>
    <t>53 0 04 20400</t>
  </si>
  <si>
    <t>53 0 04 49000</t>
  </si>
  <si>
    <t>53 0 07 00000</t>
  </si>
  <si>
    <t>53 0 07 79506</t>
  </si>
  <si>
    <t>53 0 16 79501</t>
  </si>
  <si>
    <t>53 0 16 79502</t>
  </si>
  <si>
    <t>53 0 16 79503</t>
  </si>
  <si>
    <t>53 0 16 79504</t>
  </si>
  <si>
    <t>53 0 16 79505</t>
  </si>
  <si>
    <t>53 0 89 00000</t>
  </si>
  <si>
    <t>53 0 89 20400</t>
  </si>
  <si>
    <t>55 0 00 00000</t>
  </si>
  <si>
    <t>55 0 04 00000</t>
  </si>
  <si>
    <t>55 0 04 20400</t>
  </si>
  <si>
    <t>55 0 89 00000</t>
  </si>
  <si>
    <t>55 0 89 20400</t>
  </si>
  <si>
    <t>57 0 00 00000</t>
  </si>
  <si>
    <t>57 0 04 00000</t>
  </si>
  <si>
    <t>57 0 04 20400</t>
  </si>
  <si>
    <t>57 0 07 00000</t>
  </si>
  <si>
    <t>57 0 07 90020</t>
  </si>
  <si>
    <t>57 0 89 00000</t>
  </si>
  <si>
    <t>57 0 89 20400</t>
  </si>
  <si>
    <t>57 0 89 90020</t>
  </si>
  <si>
    <t>57 0 07 34003</t>
  </si>
  <si>
    <t>59 0 07 00000</t>
  </si>
  <si>
    <t>60 0 11 00000</t>
  </si>
  <si>
    <t>60 0 11 78001</t>
  </si>
  <si>
    <t>60 0 11 78002</t>
  </si>
  <si>
    <t>60 0 11 78003</t>
  </si>
  <si>
    <t>60 0 11 78004</t>
  </si>
  <si>
    <t>60 0 11 78005</t>
  </si>
  <si>
    <t>60 0 11 78006</t>
  </si>
  <si>
    <t>63 0 07 00000</t>
  </si>
  <si>
    <t>63 0 07 91000</t>
  </si>
  <si>
    <t>63 0 07 77001</t>
  </si>
  <si>
    <t>63 0 07 77002</t>
  </si>
  <si>
    <t>63 0 07 77004</t>
  </si>
  <si>
    <t>63 0 07 77005</t>
  </si>
  <si>
    <t>63 0 04 00000</t>
  </si>
  <si>
    <t>63 0 04 20400</t>
  </si>
  <si>
    <t>63 0 89 00000</t>
  </si>
  <si>
    <t>63 0 89 20400</t>
  </si>
  <si>
    <t>65 0 10 00000</t>
  </si>
  <si>
    <t>65 0 10 71680</t>
  </si>
  <si>
    <t>65 0 10 80001</t>
  </si>
  <si>
    <t>65 0 07 00000</t>
  </si>
  <si>
    <t>65 0 07 45000</t>
  </si>
  <si>
    <t>65 0 10 80002</t>
  </si>
  <si>
    <t>65 0 10 80003</t>
  </si>
  <si>
    <t>65 0 89 00000</t>
  </si>
  <si>
    <t>65 0 89 80003</t>
  </si>
  <si>
    <t>65 0 89 80004</t>
  </si>
  <si>
    <t>65 0 99 00000</t>
  </si>
  <si>
    <t>65 0 99 80003</t>
  </si>
  <si>
    <t>65 0 99 80004</t>
  </si>
  <si>
    <t>65 0 04 00000</t>
  </si>
  <si>
    <t>65 0 04 20400</t>
  </si>
  <si>
    <t>65 0 89 20400</t>
  </si>
  <si>
    <t>65 0 99 45200</t>
  </si>
  <si>
    <t xml:space="preserve">12 </t>
  </si>
  <si>
    <t>66 0 56 79012</t>
  </si>
  <si>
    <t>99 0 04 28600</t>
  </si>
  <si>
    <t>99 0 04 29700</t>
  </si>
  <si>
    <t>99 0 04 29900</t>
  </si>
  <si>
    <t>99 0 04 59300</t>
  </si>
  <si>
    <t>99 0 04 00092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</si>
  <si>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(Закупка товаров, работ и услуг для государственных (муниципальных) нужд)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</si>
  <si>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(Социальное обеспечение и иные выплаты населению)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</si>
  <si>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 (Социальное обеспечение и иные выплаты населению)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</si>
  <si>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(Социальное обеспечение и иные выплаты населению)</t>
  </si>
  <si>
    <t>Адресная субсидия гражданам в связи с ростом платы за коммунальные услуги (Социальное обеспечение и иные выплаты населению)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</si>
  <si>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 (Социальное обеспечение и иные выплаты населению)</t>
  </si>
  <si>
    <t>Выплата пенсии за выслугу лет лицам, замещавшим должности муниципальной службы (Социальное обеспечение и иные выплаты населению)</t>
  </si>
  <si>
    <t>Предоставление гражданам субсидий на оплату жилого помещения и коммунальных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</si>
  <si>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социальных городских мероприятий (Закупка товаров, работ и услуг для государственных (муниципальных) нужд)</t>
  </si>
  <si>
    <t>Обеспечение доступа к открытым спортивным объектам для свободного пользования и организация и проведение официальных физкультурных (физкультурно-оздоровительных) мероприятий (Предоставление субсидий бюджетным, автономным учреждениям и иным некоммерческим организациям)</t>
  </si>
  <si>
    <t>Обеспечение общественного правопорядка при проведении мероприятий с массовым пребыванием граждан (Предоставление субсидий бюджетным, автономным учреждениям и иным некоммерческим организациям)</t>
  </si>
  <si>
    <t>Проведение мероприятий в рамках календарного плана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</si>
  <si>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отдыха, оздоровление и временного трудоустройства несовершеннолетних в каникулярное время (Предоставление субсидий бюджетным, автономным учреждениям и иным некоммерческим организациям)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</si>
  <si>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 (Предоставление субсидий бюджетным, автономным учреждениям и иным некоммерческим организациям)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</si>
  <si>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 (Социальное обеспечение и иные выплаты населению)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</si>
  <si>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 (Социальное обеспечение и иные выплаты населению)</t>
  </si>
  <si>
    <t>Мероприятия по повышению доступности и качества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</si>
  <si>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</si>
  <si>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(Закупка товаров, работ и услуг для государственных (муниципальных) нужд)</t>
  </si>
  <si>
    <t>Организация и осуществление деятельности по опеке и попечительству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</si>
  <si>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открытости и прозрачности бюджетного процесса (Закупка товаров, работ и услуг для государственных (муниципальных) нужд)</t>
  </si>
  <si>
    <t>Проведение мероприятий  по теплоснабжению (Закупка товаров, работ и услуг для государственных (муниципальных) нужд)</t>
  </si>
  <si>
    <t>Текущий ремонт и содержание помещений и имущества, находящихся в муниципальной казне (Закупка товаров, работ и услуг для государственных (муниципальных) нужд)</t>
  </si>
  <si>
    <t>Текущий ремонт и содержание помещений и имущества, находящихся в муниципальной казне (Иные бюджетные ассигнования)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</si>
  <si>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дошкольные образовательные организации, через предоставление компенсации части родительской платы (Предоставление субсидий бюджетным, автономным учреждениям и иным некоммерческим организациям)</t>
  </si>
  <si>
    <t>Прочие мероприятия по благоустройству городского округа (Иные бюджетные ассигнования)</t>
  </si>
  <si>
    <t>63 0 55 00000</t>
  </si>
  <si>
    <t>63 0 55 77005</t>
  </si>
  <si>
    <t>Оплата электроэнергии светофорных объектов (Закупка товаров, работ и услуг для государственных (муниципальных) нужд)</t>
  </si>
  <si>
    <t>Обслуживание светофорных объектов, обслуживание, замена и установка дорожных знаков (Закупка товаров, работ и услуг для государственных (муниципальных) нужд)</t>
  </si>
  <si>
    <t>Ремонт и замена пешеходных ограждений (Закупка товаров, работ и услуг для государственных (муниципальных) нужд)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</si>
  <si>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 (Закупка товаров, работ и услуг для государственных (муниципальных) нужд)</t>
  </si>
  <si>
    <t>Содержание и текущий ремонт объектов благоустройства (Закупка товаров, работ и услуг для государственных (муниципальных) нужд)</t>
  </si>
  <si>
    <t>Организация освещения улиц (Закупка товаров, работ и услуг для государственных (муниципальных) нужд)</t>
  </si>
  <si>
    <t>Прочие мероприятия по благоустройству городского округа (Закупка товаров, работ и услуг для государственных (муниципальных) нужд)</t>
  </si>
  <si>
    <t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 (Предоставление субсидий бюджетным, автономным учреждениям и иным некоммерческим организациям)</t>
  </si>
  <si>
    <t>Обучение учащихся с учетом требований государственных образовательных стандартов дополнительного образования (Предоставление субсидий бюджетным, автономным учреждениям и иным некоммерческим организациям)</t>
  </si>
  <si>
    <t>Организация культурно-досуговых мероприятий и эффективное управление сферой культуры (Закупка товаров, работ и услуг для государственных (муниципальных) нужд)</t>
  </si>
  <si>
    <t>Сохранение и развитие культурно-досуговой сферы (Предоставление субсидий бюджетным, автономным учреждениям и иным некоммерческим организациям)</t>
  </si>
  <si>
    <t>Сохранение историко-культурного наследия (Предоставление субсидий бюджетным, автономным учреждениям и иным некоммерческим организациям)</t>
  </si>
  <si>
    <t>Сохранение историко-культурного наследия (Иные бюджетные ассигнования)</t>
  </si>
  <si>
    <t>Обеспечение доступности информационных ресурсов населению города через библиотечное обслуживание (Иные бюджетные ассигнования)</t>
  </si>
  <si>
    <t>Сохранение историко-культурного наследия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</si>
  <si>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Сохранение историко-культурного наследия (Закупка товаров, работ и услуг для государственных (муниципальных) нужд)</t>
  </si>
  <si>
    <t>Обеспечение доступности информационных ресурсов населению города через библиотечное обслуживание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</si>
  <si>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доступности информационных ресурсов населению города через библиотечное обслуживание (Закупка товаров, работ и услуг для государственных (муниципальных) нужд)</t>
  </si>
  <si>
    <t>Проведение мероприятий с детьми и молодежью 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</si>
  <si>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органов государственной власти субъектов РФ и органов местного самоуправления(Иные бюджетные ассигнования)</t>
  </si>
  <si>
    <t>Комплектование, учет, использование и хранение архивных документов, отнесенных к государственной собственности Челябинской области  (Закупка товаров, работ и услуг для государственных (муниципальных) нужд)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</si>
  <si>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</si>
  <si>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 (Закупка товаров, работ и услуг для государственных (муниципальных) нужд)</t>
  </si>
  <si>
    <t>Реализация переданных государственных полномочий в области охраны труда  (Закупка товаров, работ и услуг для государственных (муниципальных) нужд)</t>
  </si>
  <si>
    <t>Реализация переданных государственных полномочий в области охраны труда  (Иные бюджетные ассигнования)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</si>
  <si>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 (Закупка товаров, работ и услуг для государственных (муниципальных) нужд)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</si>
  <si>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 (Иные бюджетные ассигнования)</t>
  </si>
  <si>
    <t>Исполнение исполнительных листов (Иные бюджетные ассигнования)</t>
  </si>
  <si>
    <t>Предоставление гражданам субсидий на оплату жилого помещения и коммунальных услуг (Социальное обеспечение и иные выплаты населению)</t>
  </si>
  <si>
    <t>66 0 56 00000</t>
  </si>
  <si>
    <t>66 0 56 79507</t>
  </si>
  <si>
    <t>66 0 56 79571</t>
  </si>
  <si>
    <t>48 0 07 S3300</t>
  </si>
  <si>
    <t>66 0 07 00000</t>
  </si>
  <si>
    <t>66 0 07 S3300</t>
  </si>
  <si>
    <t>46 0 10 05500</t>
  </si>
  <si>
    <t>46 0 20 04400</t>
  </si>
  <si>
    <t>Организация отдыха детей в каникулярное время (Предоставление субсидий бюджетным, автономным учреждениям и иным некоммерческим организациям)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</si>
  <si>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   (Социальное обеспечение и иные выплаты населению)</t>
  </si>
  <si>
    <t>48 0 07 03300</t>
  </si>
  <si>
    <t>53 0 16 52800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</si>
  <si>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 (Социальное обеспечение и иные выплаты населению)</t>
  </si>
  <si>
    <t>Муниципальная программа "Профилактика экстремизма на территории Чебаркульского городского округа"</t>
  </si>
  <si>
    <t>Обеспечение информацией граждан по профилактике экстремизма (Закупка товаров, работ и услуг для государственных (муниципальных) нужд)</t>
  </si>
  <si>
    <t>38 0 00 00000</t>
  </si>
  <si>
    <t>38 0 07 00000</t>
  </si>
  <si>
    <t>38 0 07 79040</t>
  </si>
  <si>
    <t>Муниципальная программа "Противодействие незаконному обороту и потреблению наркотиков и их прекурсоров"</t>
  </si>
  <si>
    <t>Профилактические мероприятия по предотвращению распространения наркотиков  (Закупка товаров, работ и услуг для государственных (муниципальных) нужд)</t>
  </si>
  <si>
    <t>Муниципальная программа "Медицинские кадры на территории Чебаркульского городского округа "</t>
  </si>
  <si>
    <t>Реализация иных государственных функций в области социальной сферы</t>
  </si>
  <si>
    <t>41 1 00 00000</t>
  </si>
  <si>
    <t>Муниципальная программа "Развитие туризма в муниципальном образовании Чебаркульский городской округ "</t>
  </si>
  <si>
    <t>Развитие туризма и формирование благоприятного имиджа Чебаркульского городского округа  (Закупка товаров, работ и услуг для государственных (муниципальных) нужд)</t>
  </si>
  <si>
    <t>43 0 10 71680</t>
  </si>
  <si>
    <t>43 0 10 78100</t>
  </si>
  <si>
    <t>Спортивная подготовка по видам спорта и спортивная подготовка на спортивно-оздоровительном этапе  (Предоставление субсидий бюджетным, автономным учреждениям и иным некоммерческим организациям)</t>
  </si>
  <si>
    <t>43 0 20  71001</t>
  </si>
  <si>
    <t>43 0 20  71006</t>
  </si>
  <si>
    <t>43 0 20 S1001</t>
  </si>
  <si>
    <t>43 0 20 S1006</t>
  </si>
  <si>
    <t>Оплата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  (Предоставление субсидий бюджетным, автономным учреждениям и иным некоммерческим организациям)</t>
  </si>
  <si>
    <t>Оплата труда руководителей спортивных секций и организаторов физкультурно-оздоровительной работы с лицами с ограниченными возможностями здоровья  (Предоставление субсидий бюджетным, автономным учреждениям и иным некоммерческим организациям)</t>
  </si>
  <si>
    <t>Оплата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  (Предоставление субсидий бюджетным, автономным учреждениям и иным некоммерческим организациям</t>
  </si>
  <si>
    <t>Содержание центров тестирования Всероссийского физкультурно-спортивного комплекса "Готов к труду и обороне"  (Предоставление субсидий бюджетным, автономным учреждениям и иным некоммерческим организациям)</t>
  </si>
  <si>
    <t>Муниципальная программа  "Модернизация объектов коммунальной инфраструктуры"</t>
  </si>
  <si>
    <t>44 0 00 00000</t>
  </si>
  <si>
    <t>44 0 07 00000</t>
  </si>
  <si>
    <t>44 0 07 79513</t>
  </si>
  <si>
    <t>44 0 09 00000</t>
  </si>
  <si>
    <t>44 0 07 79517</t>
  </si>
  <si>
    <t>44 0 09 79518</t>
  </si>
  <si>
    <t>Разработка комплексной программы развития систем коммунальной инфраструктуры  (Закупка товаров, работ и услуг для государственных (муниципальных) нужд)</t>
  </si>
  <si>
    <t>Муниципальная программа "Профилактика правонарушений на территории Чебаркульского городского округа "</t>
  </si>
  <si>
    <t>46 0 20 0AA00</t>
  </si>
  <si>
    <t xml:space="preserve">46 0 20 SAA00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</si>
  <si>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  (Предоставление субсидий бюджетным, автономным учреждениям и иным некоммерческим организациям)</t>
  </si>
  <si>
    <t>Софинансирование на оборудование пунктов проведения экзаменов государственной итоговой аттестации по образовательным программам среднего общего образования (Предоставление субсидий бюджетным, автономным учреждениям и иным некоммерческим организациям)</t>
  </si>
  <si>
    <t>Муниципальная программа "Поддержка и развитие дошкольного образования в Чебаркульском городском округе"</t>
  </si>
  <si>
    <t xml:space="preserve">Муниципальная программа "Развитие образования в Чебаркульском городском округе" </t>
  </si>
  <si>
    <t>Муниципальная программа "Развитие физической культуры и спорта в муниципальном образовании Чебаркульский городской округ "</t>
  </si>
  <si>
    <t xml:space="preserve">Муниципальная программа "Молодежь Чебаркуля" </t>
  </si>
  <si>
    <t>Организация и проведение мероприятий с детьми и молодежью  (Предоставление субсидий бюджетным, автономным учреждениям и иным некоммерческим организациям)</t>
  </si>
  <si>
    <t xml:space="preserve">Муниципальная программа "Развитие малого и среднего предпринимательства в монопрофильном муниципальном образовании Чебаркульский городской округ Челябинской области" </t>
  </si>
  <si>
    <t>Финансовая поддержка малого и среднего предпринимательства  (Иные бюджетные ассигнования)</t>
  </si>
  <si>
    <t>Муниципальная программа "Предоставление государственных и муниципальных услуг на территории Чебаркульского городского округа "</t>
  </si>
  <si>
    <t>Муниципальная программа "Обеспечение выполнения мероприятий в сфере предупреждения возникновения и развития чрезвычайных ситуаций в Чебаркульском городском округе"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</si>
  <si>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 (Закупка товаров, работ и услуг для государственных (муниципальных) нужд)</t>
  </si>
  <si>
    <t>Муниципальная программа "Крепкая семья "</t>
  </si>
  <si>
    <t xml:space="preserve">Муниципальная программа "О социальной поддержке населения муниципального образования Чебаркульский городской округ " </t>
  </si>
  <si>
    <t>53 0 04 71680</t>
  </si>
  <si>
    <t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</si>
  <si>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</si>
  <si>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</si>
  <si>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звании «Ветеран труда Челябинской области»(Закупка товаров, работ и услуг для государственных (муниципальных) нужд)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</si>
  <si>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области»(Закупка товаров, работ и услуг для государственных (муниципальных) нужд)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</si>
  <si>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области»(Закупка товаров, работ и услуг для государственных (муниципальных) нужд)</t>
  </si>
  <si>
    <t>Ежемесячное пособие на ребенка в соответствии с Законом Челябинской области «О ежемесячном пособии на ребенка»(Закупка товаров, работ и услуг для государственных (муниципальных) нужд)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</si>
  <si>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ребенка»(Закупка товаров, работ и услуг для государственных (муниципальных) нужд)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</si>
  <si>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области»(Закупка товаров, работ и услуг для государственных (муниципальных) нужд)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</si>
  <si>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 (Закупка товаров, работ и услуг для государственных (муниципальных) нужд)</t>
  </si>
  <si>
    <t>Реализация полномочий Российской Федерации на оплату жилищно-коммунальных услуг отдельным категориям граждан(Закупка товаров, работ и услуг для государственных (муниципальных) нужд)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</si>
  <si>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 (Закупка товаров, работ и услуг для государственных (муниципальных) нужд)</t>
  </si>
  <si>
    <t>Адресная субсидия гражданам в связи с ростом платы за коммунальные услуги (Закупка товаров, работ и услуг для государственных (муниципальных) нужд)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</si>
  <si>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(Закупка товаров, работ и услуг для государственных (муниципальных) нужд)</t>
  </si>
  <si>
    <t>Муниципальная программа "Управление муниципальными финансами и муниципальным долгом Чебаркульского городского округа"</t>
  </si>
  <si>
    <t>55 0 04 71680</t>
  </si>
  <si>
    <t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</si>
  <si>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57 0 04 71680</t>
  </si>
  <si>
    <t>Муниципальная программа "Эффективное управление муниципальной собственностью Чебаркульского городского округа "</t>
  </si>
  <si>
    <t>Муниципальная программа "Повышение энергетической эффективности экономики Чебаркульского городского округа и сокращения энергетических издержек в бюджетном секторе"</t>
  </si>
  <si>
    <t>59 0 07 79519</t>
  </si>
  <si>
    <t>Муниципальная программа "Повышение безопасности дорожного движения и создание безопасных условий передвижения пешеходов в Чебаркульском городском округе"</t>
  </si>
  <si>
    <t>Капитальный ремонт, ремонт и содержание автомобильных дорог и сооружений, находящихся на них</t>
  </si>
  <si>
    <t>60 0 11 00160</t>
  </si>
  <si>
    <t>Капитальный ремонт, ремонт и содержание автомобильных дорог общего пользования местного значения  (Закупка товаров, работ и услуг для государственных (муниципальных) нужд)</t>
  </si>
  <si>
    <t>Зимнее и летнее содержание дорог  (Закупка товаров, работ и услуг для государственных (муниципальных) нужд)</t>
  </si>
  <si>
    <t>63 0 99 00000</t>
  </si>
  <si>
    <t>63 0 99 77001</t>
  </si>
  <si>
    <t>Содержание и текущий ремонт объектов благоустройства</t>
  </si>
  <si>
    <t>Содержание и текущий ремонт объектов благоустройства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</si>
  <si>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"Развитие культуры в муниципальном образовании Чебаркульский городской округ"</t>
  </si>
  <si>
    <t>Субсидия на комплектование книжных фондов библиотек муниципальных образований Челябинской области  (Закупка товаров, работ и услуг для государственных (муниципальных) нужд)</t>
  </si>
  <si>
    <t xml:space="preserve">Муниципальная программа "Поддержка социально ориентированных некоммерческих организаций Чебаркульского городского округа" 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</si>
  <si>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 (Предоставление субсидий бюджетным, автономным учреждениям и иным некоммерческим организациям)</t>
  </si>
  <si>
    <t>66 0 56 S1003</t>
  </si>
  <si>
    <t>68 0 00 00000</t>
  </si>
  <si>
    <t>Муниципальная программа "Доступная среда"</t>
  </si>
  <si>
    <t>68 0 07 79050</t>
  </si>
  <si>
    <t>68 0 07 00000</t>
  </si>
  <si>
    <t>68 0 20 00000</t>
  </si>
  <si>
    <t>68 0 20 79050</t>
  </si>
  <si>
    <t>Обеспечение доступности зданий и сооружений в сферах жизнедеятельности инвалидов и других маломобильных групп населения  (Предоставление субсидий бюджетным, автономным учреждениям и иным некоммерческим организациям)</t>
  </si>
  <si>
    <t>99 0 04 71680</t>
  </si>
  <si>
    <t>99 0 04 51200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</si>
  <si>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государственных (муниципальных) нужд)</t>
  </si>
  <si>
    <t>99 0 04 25800</t>
  </si>
  <si>
    <t>Субвенция на организацию работы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</si>
  <si>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Субвенция на организацию работы комиссий по делам несовершеннолетних и защите их прав (Закупка товаров, работ и услуг для государственных (муниципальных) нужд)</t>
  </si>
  <si>
    <t>52 0 16 22400</t>
  </si>
  <si>
    <t>52 0 16 22500</t>
  </si>
  <si>
    <t>52 0 16 22700</t>
  </si>
  <si>
    <t>Муниципальная программа "Благоустройство территории Чебаркульского городского округа "</t>
  </si>
  <si>
    <t>Муниципальная программа "Обеспечение доступным и комфортным жильем граждан Российской Федерации в Чебаркульском городском округе"</t>
  </si>
  <si>
    <t>Муниципальная программа "Природоохранные мероприятия оздоровления экологической обстановки на территории Чебаркульского городского округа"</t>
  </si>
  <si>
    <t>52 0 16 53800</t>
  </si>
  <si>
    <t>Обеспечение доступности зданий и сооружений в сферах жизнедеятельности инвалидов и других маломобильных групп населения   (Закупка товаров, работ и услуг для государственных (муниципальных) нужд)</t>
  </si>
  <si>
    <t>Мероприятия  по энергосервисному контракту (Закупка товаров, работ и услуг для государственных (муниципальных) нужд)</t>
  </si>
  <si>
    <t>Ежемесячная денежная выплата, назначаемая в случае рождения третьего ребенка и (или) последующих детей до достижения ребенком возраста трех лет (Закупка товаров, работ и услуг для государственных (муниципальных) нужд)</t>
  </si>
  <si>
    <t>Ежемесячная денежная выплата, назначаемая в случае рождения третьего ребенка и (или) последующих детей до достижения ребенком возраста трех лет (Социальное обеспечение и иные выплаты населению)</t>
  </si>
  <si>
    <t>52 0 16 R0840</t>
  </si>
  <si>
    <t>44 0 09 00040</t>
  </si>
  <si>
    <t>Строительство газопроводов и газовых сетей  (Капитальные вложения в объекты недвижимого имущества государственной (муниципальной) собственности)</t>
  </si>
  <si>
    <t>44 0 09 00050</t>
  </si>
  <si>
    <t>44 0 09 S0040</t>
  </si>
  <si>
    <t>44 0 09 S0050</t>
  </si>
  <si>
    <t>44 0 09 79619</t>
  </si>
  <si>
    <t>Мероприятия по электроснабжению  (Капитальные вложения в объекты недвижимого имущества государственной (муниципальной) собственности)</t>
  </si>
  <si>
    <t>Реализация приоритетного проекта "Формирование комфортной городской среды"  (Закупка товаров, работ и услуг для государственных (муниципальных) нужд)</t>
  </si>
  <si>
    <t xml:space="preserve">Муниципальная программа "Формирование современной городской среды Чебаркульского городского округа" </t>
  </si>
  <si>
    <t>67 0 00 00000</t>
  </si>
  <si>
    <t>67 0 07 00000</t>
  </si>
  <si>
    <t>67 0 07 L5550</t>
  </si>
  <si>
    <t>44 0 07 79619</t>
  </si>
  <si>
    <t>Мероприятия по электроснабжению (Закупка товаров, работ и услуг для государственных (муниципальных) нужд)</t>
  </si>
  <si>
    <t>Ремонт дорог (Закупка товаров, работ и услуг для государственных (муниципальных) нужд)</t>
  </si>
  <si>
    <t>60 0 11 78009</t>
  </si>
  <si>
    <t>46 0 20 79523</t>
  </si>
  <si>
    <t>46 0 20 79524</t>
  </si>
  <si>
    <t>Обеспечение комплексной безопасности и подготовки образовательных организаций к новому учебному году (Предоставление субсидий бюджетным, автономным учреждениям и иным некоммерческим организациям)</t>
  </si>
  <si>
    <t>Модернизация образования в Чебаркульском городском округе (Предоставление субсидий бюджетным, автономным учреждениям и иным некоммерческим организациям)</t>
  </si>
  <si>
    <t>65 0 20 00000</t>
  </si>
  <si>
    <t>65 0 20 80001</t>
  </si>
  <si>
    <t>43 0 20 78800</t>
  </si>
  <si>
    <t>43 0 20 78900</t>
  </si>
  <si>
    <t>Содержание и ремонт объектов спорта  (Предоставление субсидий бюджетным, автономным учреждениям и иным некоммерческим организациям)</t>
  </si>
  <si>
    <t>43 0 20 S1007</t>
  </si>
  <si>
    <t>Предоставление субсидии для финансовой поддержки организаций спортивной подготовки по базовым видам спорта  (Предоставление субсидий бюджетным, автономным учреждениям и иным некоммерческим организациям)</t>
  </si>
  <si>
    <t>44 0 07 79515</t>
  </si>
  <si>
    <t>Мероприятия по водоснабжению и водоотведению  (Закупка товаров, работ и услуг для государственных (муниципальных) нужд)</t>
  </si>
  <si>
    <t>44 0 07 79518</t>
  </si>
  <si>
    <t>Мероприятия по газификации  (Закупка товаров, работ и услуг для государственных (муниципальных) нужд)</t>
  </si>
  <si>
    <t>46 0 07 79524</t>
  </si>
  <si>
    <t>Модернизация образования в Чебаркульском городском округе(Социальное обеспечение и иные выплаты населению)</t>
  </si>
  <si>
    <t>Модернизация образования в Чебаркульском городском округе  (Закупка товаров, работ и услуг для государственных (муниципальных) нужд)</t>
  </si>
  <si>
    <t>47 0 06 09900</t>
  </si>
  <si>
    <t>47 0 06 S9900</t>
  </si>
  <si>
    <t>Разметка дорожного полотна (Закупка товаров, работ и услуг для государственных (муниципальных) нужд)</t>
  </si>
  <si>
    <t>43 0 20 71007</t>
  </si>
  <si>
    <t>Финансовая поддержка организаций спортивной подготовки по базовым видам спорта (Предоставление субсидий бюджетным, автономным учреждениям и иным некоммерческим организациям)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</si>
  <si>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  (Закупка товаров, работ и услуг для государственных (муниципальных) нужд)</t>
  </si>
  <si>
    <t>Организация отдыха, оздоровление и временного трудоустройства несовершеннолетних в каникулярное время (Закупка товаров, работ и услуг для государственных (муниципальных) нужд)</t>
  </si>
  <si>
    <t>Субсидии местным бюджетам на предоставление молодым семьям -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 (Социальное обеспечение и иные выплаты населению)</t>
  </si>
  <si>
    <t>60 0 11 78007</t>
  </si>
  <si>
    <t>Ремонт внутриквартальных проездов, гредирование, отсыпка дорог, устройство тротуаров  (Закупка товаров, работ и услуг для государственных (муниципальных) нужд)</t>
  </si>
  <si>
    <t>60 0 11 S0160</t>
  </si>
  <si>
    <t>Организация содержания мест захоронения (Закупка товаров, работ и услуг для государственных (муниципальных) нужд)</t>
  </si>
  <si>
    <t>44 0 09 79515</t>
  </si>
  <si>
    <t>Мероприятия по водоснабжению и водоотведению  (Капитальные вложения в объекты недвижимого имущества государственной (муниципальной) собственности)</t>
  </si>
  <si>
    <t>46 0 07S4400</t>
  </si>
  <si>
    <t>Исполнение исполнительных листов (Капитальные вложения в объекты недвижимого имущества государственной (муниципальной) собственности)</t>
  </si>
  <si>
    <t>50 0 20 00000</t>
  </si>
  <si>
    <t>50 0 20 79508</t>
  </si>
  <si>
    <t>43 0 20 78300</t>
  </si>
  <si>
    <t>Ремонт и содержание плоскостных спортивных сооружений  (Предоставление субсидий бюджетным, автономным учреждениям и иным некоммерческим организациям)</t>
  </si>
  <si>
    <t>99 0 56 00000</t>
  </si>
  <si>
    <t>99 0 56 79700</t>
  </si>
  <si>
    <t>Субсидии садоводческим некоммерческим товариществам на возмещение затрат по инженерному обеспечению территорий (Предоставление субсидий бюджетным, автономным учреждениям и иным некоммерческим организациям)</t>
  </si>
  <si>
    <t>Выполнение инструментального  обследования, инженерных изысканий,  разработка проектной и рабочей документации по объекту «Капитальный ремонт стадиона»  (Предоставление субсидий бюджетным, автономным учреждениям и иным некоммерческим организациям)</t>
  </si>
  <si>
    <t>52 0 16 22330</t>
  </si>
  <si>
    <t>Ежемесячная денежная выплата, назначаемая в случае рождения третьего ребенка и (или) последующих детей до достижения ребенком возраста трех лет, за счет средств областного бюджета (Закупка товаров, работ и услуг для государственных (муниципальных) нужд)</t>
  </si>
  <si>
    <t>Прочие мероприятия по благоустройству городского округа (Социальное обеспечение и иные выплаты населению)</t>
  </si>
  <si>
    <t>Организация культурно-досуговых мероприятий и эффективное управление сферой культуры (Социальное обеспечение и иные выплаты населению)</t>
  </si>
  <si>
    <t>Реализация переданных государственных полномочий в области охраны труда   (Социальное обеспечение и иные выплаты населению)</t>
  </si>
  <si>
    <t>99 0 20 00000</t>
  </si>
  <si>
    <t>99 0 20 00092</t>
  </si>
  <si>
    <t>Исполнение исполнительных листов  (Предоставление субсидий бюджетным, автономным учреждениям и иным некоммерческим организациям)</t>
  </si>
  <si>
    <t>43 0 20 71019</t>
  </si>
  <si>
    <t>Организация и проведение официальных соревнований  (Предоставление субсидий бюджетным, автономным учреждениям и иным некоммерческим организациям)</t>
  </si>
  <si>
    <t>45 0 07 00000</t>
  </si>
  <si>
    <t>45 0 07 79542</t>
  </si>
  <si>
    <t>Обеспечение общественного правопорядка при проведении мероприятий с массовым пребыванием граждан  (Закупка товаров, работ и услуг для государственных (муниципальных) нужд)</t>
  </si>
  <si>
    <t>Исполнено за 9 месяцев 2018 года</t>
  </si>
  <si>
    <t>Исполнение расходов Чебаркульского городского округа по целевым статьям (муниципальным программам  и непрограммным направлениям деятельности), группам видов расходов, разделам и подразделам классификации расходов бюджетов за 9 месяцев 2018 года</t>
  </si>
  <si>
    <t>43 0 20 71008</t>
  </si>
  <si>
    <t>Мероприятия по водоснабжению и водоотведению (Закупка товаров, работ и услуг для государственных (муниципальных) нужд)</t>
  </si>
  <si>
    <t>Выплата денежного вознаграждения победителям и призерам областного конкурса на лучшую организацию физкультурно-спортивной работы среди органов местного самоуправления, реализующих полномочия в сфере физической культуры и спорта на территории муниципальных образований Челябинской области  (Предоставление субсидий бюджетным, автономным учреждениям и иным некоммерческим организациям)</t>
  </si>
  <si>
    <t xml:space="preserve"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(Предоставление субсидий бюджетным, автономным учреждениям и иным некоммерческим организациям) </t>
  </si>
  <si>
    <t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(Предоставление субсидий бюджетным, автономным учреждениям и иным некоммерческим организациям)</t>
  </si>
  <si>
    <t>46 0 10 71680</t>
  </si>
  <si>
    <t>Организация отдыха, оздоровление и временного трудоустройства несовершеннолетних в каникулярное время  (Закупка товаров, работ и услуг для государственных (муниципальных) нужд)</t>
  </si>
  <si>
    <t>47 0 10 71680</t>
  </si>
  <si>
    <t>56 1 15 L4970</t>
  </si>
  <si>
    <t>57 0 79 90020</t>
  </si>
  <si>
    <t>60 0 20 78010</t>
  </si>
  <si>
    <t>Мероприятия по формированию законопослушного поведения участников дорожного движения</t>
  </si>
  <si>
    <t>Мероприятия по формированию законопослушного поведения участников дорожного движения  (Предоставление субсидий бюджетным, автономным учреждениям и иным некоммерческим организациям)</t>
  </si>
  <si>
    <t>60 0 20 00000</t>
  </si>
  <si>
    <t>65 0 07 L519A</t>
  </si>
  <si>
    <t>65 0 99 71680</t>
  </si>
  <si>
    <t xml:space="preserve"> 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</si>
  <si>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2
к постановлению администрации
Чебаркульского городского округа
от 12.10.2018 г. № 659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</si>
</sst>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name val="Times New Roman"/>
      <family val="1"/>
    </font>
    <font>
      <sz val="10"/>
      <name val="Arial Narrow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49" fontId="8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right" vertical="center" wrapText="1"/>
    </xf>
    <xf numFmtId="4" fontId="8" fillId="0" borderId="0" xfId="0" applyNumberFormat="1" applyFont="1" applyBorder="1" applyAlignment="1">
      <alignment horizontal="right" vertical="center" wrapText="1"/>
    </xf>
    <xf numFmtId="4" fontId="8" fillId="33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8" fillId="33" borderId="0" xfId="0" applyNumberFormat="1" applyFont="1" applyFill="1" applyBorder="1" applyAlignment="1">
      <alignment vertical="center"/>
    </xf>
    <xf numFmtId="4" fontId="11" fillId="33" borderId="0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Border="1" applyAlignment="1">
      <alignment horizontal="right" vertical="center" wrapText="1"/>
    </xf>
    <xf numFmtId="4" fontId="6" fillId="34" borderId="10" xfId="0" applyNumberFormat="1" applyFont="1" applyFill="1" applyBorder="1" applyAlignment="1">
      <alignment/>
    </xf>
    <xf numFmtId="4" fontId="7" fillId="34" borderId="10" xfId="0" applyNumberFormat="1" applyFont="1" applyFill="1" applyBorder="1" applyAlignment="1">
      <alignment/>
    </xf>
    <xf numFmtId="4" fontId="12" fillId="34" borderId="10" xfId="0" applyNumberFormat="1" applyFont="1" applyFill="1" applyBorder="1" applyAlignment="1">
      <alignment/>
    </xf>
    <xf numFmtId="4" fontId="9" fillId="34" borderId="1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49" fontId="13" fillId="34" borderId="10" xfId="0" applyNumberFormat="1" applyFont="1" applyFill="1" applyBorder="1" applyAlignment="1">
      <alignment/>
    </xf>
    <xf numFmtId="49" fontId="14" fillId="34" borderId="10" xfId="0" applyNumberFormat="1" applyFont="1" applyFill="1" applyBorder="1" applyAlignment="1">
      <alignment/>
    </xf>
    <xf numFmtId="49" fontId="9" fillId="34" borderId="10" xfId="0" applyNumberFormat="1" applyFont="1" applyFill="1" applyBorder="1" applyAlignment="1">
      <alignment/>
    </xf>
    <xf numFmtId="49" fontId="9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textRotation="90" wrapText="1" readingOrder="2"/>
    </xf>
    <xf numFmtId="49" fontId="9" fillId="33" borderId="10" xfId="0" applyNumberFormat="1" applyFont="1" applyFill="1" applyBorder="1" applyAlignment="1">
      <alignment horizontal="center" textRotation="90" readingOrder="2"/>
    </xf>
    <xf numFmtId="49" fontId="9" fillId="33" borderId="10" xfId="0" applyNumberFormat="1" applyFont="1" applyFill="1" applyBorder="1" applyAlignment="1">
      <alignment horizontal="left" vertical="center" textRotation="90" wrapText="1" readingOrder="2"/>
    </xf>
    <xf numFmtId="0" fontId="14" fillId="34" borderId="10" xfId="52" applyNumberFormat="1" applyFont="1" applyFill="1" applyBorder="1" applyAlignment="1">
      <alignment horizontal="left" vertical="center" wrapText="1"/>
      <protection/>
    </xf>
    <xf numFmtId="49" fontId="9" fillId="34" borderId="10" xfId="52" applyNumberFormat="1" applyFont="1" applyFill="1" applyBorder="1" applyAlignment="1">
      <alignment horizontal="left" vertical="center" wrapText="1"/>
      <protection/>
    </xf>
    <xf numFmtId="0" fontId="9" fillId="34" borderId="10" xfId="52" applyNumberFormat="1" applyFont="1" applyFill="1" applyBorder="1" applyAlignment="1">
      <alignment horizontal="left" vertical="center" wrapText="1"/>
      <protection/>
    </xf>
    <xf numFmtId="49" fontId="14" fillId="34" borderId="10" xfId="52" applyNumberFormat="1" applyFont="1" applyFill="1" applyBorder="1" applyAlignment="1">
      <alignment horizontal="left" vertical="center" wrapText="1"/>
      <protection/>
    </xf>
    <xf numFmtId="49" fontId="9" fillId="34" borderId="10" xfId="0" applyNumberFormat="1" applyFont="1" applyFill="1" applyBorder="1" applyAlignment="1">
      <alignment horizontal="left" vertical="center" wrapText="1"/>
    </xf>
    <xf numFmtId="49" fontId="14" fillId="34" borderId="10" xfId="0" applyNumberFormat="1" applyFont="1" applyFill="1" applyBorder="1" applyAlignment="1">
      <alignment wrapText="1"/>
    </xf>
    <xf numFmtId="49" fontId="9" fillId="34" borderId="10" xfId="0" applyNumberFormat="1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9" fillId="34" borderId="10" xfId="0" applyNumberFormat="1" applyFont="1" applyFill="1" applyBorder="1" applyAlignment="1">
      <alignment horizontal="left" vertical="center" wrapText="1"/>
    </xf>
    <xf numFmtId="49" fontId="14" fillId="34" borderId="10" xfId="0" applyNumberFormat="1" applyFont="1" applyFill="1" applyBorder="1" applyAlignment="1">
      <alignment horizontal="left" vertical="center" wrapText="1"/>
    </xf>
    <xf numFmtId="0" fontId="6" fillId="34" borderId="10" xfId="0" applyNumberFormat="1" applyFont="1" applyFill="1" applyBorder="1" applyAlignment="1">
      <alignment wrapText="1"/>
    </xf>
    <xf numFmtId="4" fontId="0" fillId="0" borderId="0" xfId="0" applyNumberFormat="1" applyAlignment="1">
      <alignment/>
    </xf>
    <xf numFmtId="0" fontId="9" fillId="33" borderId="0" xfId="0" applyFont="1" applyFill="1" applyAlignment="1">
      <alignment wrapText="1"/>
    </xf>
    <xf numFmtId="0" fontId="14" fillId="33" borderId="0" xfId="0" applyFont="1" applyFill="1" applyAlignment="1">
      <alignment horizontal="center" wrapText="1"/>
    </xf>
    <xf numFmtId="0" fontId="9" fillId="33" borderId="11" xfId="0" applyFont="1" applyFill="1" applyBorder="1" applyAlignment="1">
      <alignment horizontal="right"/>
    </xf>
    <xf numFmtId="0" fontId="9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184</xdr:row>
      <xdr:rowOff>0</xdr:rowOff>
    </xdr:from>
    <xdr:to>
      <xdr:col>0</xdr:col>
      <xdr:colOff>219075</xdr:colOff>
      <xdr:row>184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92527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219075</xdr:colOff>
      <xdr:row>184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92527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187</xdr:row>
      <xdr:rowOff>0</xdr:rowOff>
    </xdr:from>
    <xdr:to>
      <xdr:col>0</xdr:col>
      <xdr:colOff>219075</xdr:colOff>
      <xdr:row>187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017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187</xdr:row>
      <xdr:rowOff>0</xdr:rowOff>
    </xdr:from>
    <xdr:to>
      <xdr:col>0</xdr:col>
      <xdr:colOff>219075</xdr:colOff>
      <xdr:row>187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017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1"/>
  <sheetViews>
    <sheetView tabSelected="1" view="pageBreakPreview" zoomScaleNormal="110" zoomScaleSheetLayoutView="100" zoomScalePageLayoutView="0" workbookViewId="0" topLeftCell="A1">
      <selection activeCell="A2" sqref="A2:F2"/>
    </sheetView>
  </sheetViews>
  <sheetFormatPr defaultColWidth="9.00390625" defaultRowHeight="12.75"/>
  <cols>
    <col min="1" max="1" width="67.125" style="19" customWidth="1"/>
    <col min="2" max="2" width="12.00390625" style="19" customWidth="1"/>
    <col min="3" max="3" width="6.125" style="19" customWidth="1"/>
    <col min="4" max="4" width="5.875" style="19" customWidth="1"/>
    <col min="5" max="5" width="7.25390625" style="19" customWidth="1"/>
    <col min="6" max="6" width="13.375" style="19" customWidth="1"/>
    <col min="7" max="7" width="17.25390625" style="0" customWidth="1"/>
    <col min="8" max="9" width="8.875" style="0" customWidth="1"/>
    <col min="10" max="10" width="12.00390625" style="0" customWidth="1"/>
    <col min="11" max="11" width="13.375" style="0" customWidth="1"/>
    <col min="12" max="12" width="14.25390625" style="0" customWidth="1"/>
    <col min="13" max="13" width="11.25390625" style="0" customWidth="1"/>
  </cols>
  <sheetData>
    <row r="1" spans="2:6" ht="54" customHeight="1">
      <c r="B1" s="40"/>
      <c r="C1" s="43" t="s">
        <v>563</v>
      </c>
      <c r="D1" s="44"/>
      <c r="E1" s="44"/>
      <c r="F1" s="44"/>
    </row>
    <row r="2" spans="1:6" ht="38.25" customHeight="1">
      <c r="A2" s="41" t="s">
        <v>545</v>
      </c>
      <c r="B2" s="41"/>
      <c r="C2" s="41"/>
      <c r="D2" s="41"/>
      <c r="E2" s="41"/>
      <c r="F2" s="41"/>
    </row>
    <row r="3" spans="1:6" ht="15" customHeight="1">
      <c r="A3" s="42" t="s">
        <v>44</v>
      </c>
      <c r="B3" s="42"/>
      <c r="C3" s="42"/>
      <c r="D3" s="42"/>
      <c r="E3" s="42"/>
      <c r="F3" s="42"/>
    </row>
    <row r="4" spans="1:6" ht="78" customHeight="1">
      <c r="A4" s="23" t="s">
        <v>26</v>
      </c>
      <c r="B4" s="24" t="s">
        <v>29</v>
      </c>
      <c r="C4" s="25" t="s">
        <v>27</v>
      </c>
      <c r="D4" s="25" t="s">
        <v>28</v>
      </c>
      <c r="E4" s="26" t="s">
        <v>53</v>
      </c>
      <c r="F4" s="23" t="s">
        <v>544</v>
      </c>
    </row>
    <row r="5" spans="1:6" s="1" customFormat="1" ht="12.75">
      <c r="A5" s="20" t="s">
        <v>30</v>
      </c>
      <c r="B5" s="20"/>
      <c r="C5" s="20"/>
      <c r="D5" s="20"/>
      <c r="E5" s="20"/>
      <c r="F5" s="16">
        <f>SUM(F9+F12+F16+F19+F64+F69+F109+F118+F122+F125+F130+F137+F162+F213+F221+F225+F242+F256+F259+F280+F311+F329+F239+F322)+F6+F48+F319</f>
        <v>742031226.68</v>
      </c>
    </row>
    <row r="6" spans="1:6" s="1" customFormat="1" ht="25.5">
      <c r="A6" s="27" t="s">
        <v>364</v>
      </c>
      <c r="B6" s="21" t="s">
        <v>366</v>
      </c>
      <c r="C6" s="20"/>
      <c r="D6" s="20"/>
      <c r="E6" s="20"/>
      <c r="F6" s="17">
        <f>F7</f>
        <v>20000</v>
      </c>
    </row>
    <row r="7" spans="1:6" s="1" customFormat="1" ht="12.75">
      <c r="A7" s="28" t="s">
        <v>23</v>
      </c>
      <c r="B7" s="28" t="s">
        <v>367</v>
      </c>
      <c r="C7" s="28"/>
      <c r="D7" s="28"/>
      <c r="E7" s="28"/>
      <c r="F7" s="15">
        <f>F8</f>
        <v>20000</v>
      </c>
    </row>
    <row r="8" spans="1:6" s="1" customFormat="1" ht="25.5">
      <c r="A8" s="28" t="s">
        <v>365</v>
      </c>
      <c r="B8" s="28" t="s">
        <v>368</v>
      </c>
      <c r="C8" s="28" t="s">
        <v>32</v>
      </c>
      <c r="D8" s="28" t="s">
        <v>107</v>
      </c>
      <c r="E8" s="28" t="s">
        <v>48</v>
      </c>
      <c r="F8" s="15">
        <v>20000</v>
      </c>
    </row>
    <row r="9" spans="1:6" s="2" customFormat="1" ht="32.25" customHeight="1">
      <c r="A9" s="29" t="s">
        <v>369</v>
      </c>
      <c r="B9" s="21" t="s">
        <v>152</v>
      </c>
      <c r="C9" s="22"/>
      <c r="D9" s="22"/>
      <c r="E9" s="22"/>
      <c r="F9" s="17">
        <f>F10</f>
        <v>100250</v>
      </c>
    </row>
    <row r="10" spans="1:6" s="4" customFormat="1" ht="12.75">
      <c r="A10" s="28" t="s">
        <v>23</v>
      </c>
      <c r="B10" s="22" t="s">
        <v>153</v>
      </c>
      <c r="C10" s="22"/>
      <c r="D10" s="22"/>
      <c r="E10" s="22"/>
      <c r="F10" s="15">
        <f>SUM(F11)</f>
        <v>100250</v>
      </c>
    </row>
    <row r="11" spans="1:6" s="2" customFormat="1" ht="33.75" customHeight="1">
      <c r="A11" s="28" t="s">
        <v>370</v>
      </c>
      <c r="B11" s="22" t="s">
        <v>154</v>
      </c>
      <c r="C11" s="22" t="s">
        <v>32</v>
      </c>
      <c r="D11" s="22" t="s">
        <v>107</v>
      </c>
      <c r="E11" s="22" t="s">
        <v>48</v>
      </c>
      <c r="F11" s="15">
        <v>100250</v>
      </c>
    </row>
    <row r="12" spans="1:6" s="2" customFormat="1" ht="25.5">
      <c r="A12" s="30" t="s">
        <v>371</v>
      </c>
      <c r="B12" s="21" t="s">
        <v>122</v>
      </c>
      <c r="C12" s="22"/>
      <c r="D12" s="22"/>
      <c r="E12" s="22"/>
      <c r="F12" s="17">
        <f>SUM(F13)</f>
        <v>0</v>
      </c>
    </row>
    <row r="13" spans="1:6" s="2" customFormat="1" ht="42.75" customHeight="1">
      <c r="A13" s="31" t="s">
        <v>131</v>
      </c>
      <c r="B13" s="22" t="s">
        <v>373</v>
      </c>
      <c r="C13" s="22"/>
      <c r="D13" s="22"/>
      <c r="E13" s="22"/>
      <c r="F13" s="15">
        <f>SUM(F15)</f>
        <v>0</v>
      </c>
    </row>
    <row r="14" spans="1:6" s="2" customFormat="1" ht="18.75" customHeight="1">
      <c r="A14" s="31" t="s">
        <v>372</v>
      </c>
      <c r="B14" s="22" t="s">
        <v>155</v>
      </c>
      <c r="C14" s="22"/>
      <c r="D14" s="22"/>
      <c r="E14" s="22"/>
      <c r="F14" s="15">
        <f>F15</f>
        <v>0</v>
      </c>
    </row>
    <row r="15" spans="1:6" s="2" customFormat="1" ht="33" customHeight="1">
      <c r="A15" s="31" t="s">
        <v>71</v>
      </c>
      <c r="B15" s="22" t="s">
        <v>157</v>
      </c>
      <c r="C15" s="22" t="s">
        <v>36</v>
      </c>
      <c r="D15" s="22" t="s">
        <v>36</v>
      </c>
      <c r="E15" s="22" t="s">
        <v>51</v>
      </c>
      <c r="F15" s="15">
        <v>0</v>
      </c>
    </row>
    <row r="16" spans="1:6" s="2" customFormat="1" ht="24.75" customHeight="1">
      <c r="A16" s="32" t="s">
        <v>374</v>
      </c>
      <c r="B16" s="21" t="s">
        <v>150</v>
      </c>
      <c r="C16" s="22"/>
      <c r="D16" s="22"/>
      <c r="E16" s="22"/>
      <c r="F16" s="17">
        <f>F17</f>
        <v>56170</v>
      </c>
    </row>
    <row r="17" spans="1:6" s="2" customFormat="1" ht="12.75">
      <c r="A17" s="22" t="s">
        <v>23</v>
      </c>
      <c r="B17" s="22" t="s">
        <v>151</v>
      </c>
      <c r="C17" s="22"/>
      <c r="D17" s="22"/>
      <c r="E17" s="22"/>
      <c r="F17" s="15">
        <f>SUM(F18)</f>
        <v>56170</v>
      </c>
    </row>
    <row r="18" spans="1:6" s="2" customFormat="1" ht="26.25" customHeight="1">
      <c r="A18" s="33" t="s">
        <v>375</v>
      </c>
      <c r="B18" s="22" t="s">
        <v>158</v>
      </c>
      <c r="C18" s="22" t="s">
        <v>37</v>
      </c>
      <c r="D18" s="22" t="s">
        <v>31</v>
      </c>
      <c r="E18" s="22" t="s">
        <v>48</v>
      </c>
      <c r="F18" s="15">
        <v>56170</v>
      </c>
    </row>
    <row r="19" spans="1:6" s="2" customFormat="1" ht="33" customHeight="1">
      <c r="A19" s="30" t="s">
        <v>402</v>
      </c>
      <c r="B19" s="21" t="s">
        <v>111</v>
      </c>
      <c r="C19" s="22"/>
      <c r="D19" s="22"/>
      <c r="E19" s="22"/>
      <c r="F19" s="17">
        <f>SUM(F20+F23+F27+F31+F44)</f>
        <v>39735082.09</v>
      </c>
    </row>
    <row r="20" spans="1:6" s="2" customFormat="1" ht="14.25" customHeight="1">
      <c r="A20" s="28" t="s">
        <v>59</v>
      </c>
      <c r="B20" s="22" t="s">
        <v>166</v>
      </c>
      <c r="C20" s="22"/>
      <c r="D20" s="22"/>
      <c r="E20" s="22"/>
      <c r="F20" s="15">
        <f>SUM(F21:F22)</f>
        <v>824872.0399999999</v>
      </c>
    </row>
    <row r="21" spans="1:6" s="3" customFormat="1" ht="72.75" customHeight="1">
      <c r="A21" s="29" t="s">
        <v>64</v>
      </c>
      <c r="B21" s="22" t="s">
        <v>167</v>
      </c>
      <c r="C21" s="22" t="s">
        <v>42</v>
      </c>
      <c r="D21" s="22" t="s">
        <v>39</v>
      </c>
      <c r="E21" s="22" t="s">
        <v>47</v>
      </c>
      <c r="F21" s="15">
        <f>627036.46+189435.58</f>
        <v>816472.0399999999</v>
      </c>
    </row>
    <row r="22" spans="1:6" s="2" customFormat="1" ht="39" customHeight="1">
      <c r="A22" s="28" t="s">
        <v>65</v>
      </c>
      <c r="B22" s="22" t="s">
        <v>167</v>
      </c>
      <c r="C22" s="22" t="s">
        <v>42</v>
      </c>
      <c r="D22" s="22" t="s">
        <v>39</v>
      </c>
      <c r="E22" s="22" t="s">
        <v>48</v>
      </c>
      <c r="F22" s="15">
        <v>8400</v>
      </c>
    </row>
    <row r="23" spans="1:6" s="2" customFormat="1" ht="12.75">
      <c r="A23" s="34" t="s">
        <v>23</v>
      </c>
      <c r="B23" s="22" t="s">
        <v>160</v>
      </c>
      <c r="C23" s="22"/>
      <c r="D23" s="22"/>
      <c r="E23" s="22"/>
      <c r="F23" s="15">
        <f>SUM(F24:F26)</f>
        <v>653088.2</v>
      </c>
    </row>
    <row r="24" spans="1:14" s="2" customFormat="1" ht="51">
      <c r="A24" s="28" t="s">
        <v>305</v>
      </c>
      <c r="B24" s="22" t="s">
        <v>161</v>
      </c>
      <c r="C24" s="22" t="s">
        <v>42</v>
      </c>
      <c r="D24" s="22" t="s">
        <v>33</v>
      </c>
      <c r="E24" s="22" t="s">
        <v>47</v>
      </c>
      <c r="F24" s="15">
        <v>210913.2</v>
      </c>
      <c r="G24" s="6"/>
      <c r="H24" s="6"/>
      <c r="I24" s="6"/>
      <c r="J24" s="6"/>
      <c r="K24" s="14"/>
      <c r="L24" s="8"/>
      <c r="M24" s="9"/>
      <c r="N24" s="11"/>
    </row>
    <row r="25" spans="1:14" s="2" customFormat="1" ht="25.5">
      <c r="A25" s="28" t="s">
        <v>139</v>
      </c>
      <c r="B25" s="22" t="s">
        <v>161</v>
      </c>
      <c r="C25" s="22" t="s">
        <v>42</v>
      </c>
      <c r="D25" s="22" t="s">
        <v>33</v>
      </c>
      <c r="E25" s="22" t="s">
        <v>48</v>
      </c>
      <c r="F25" s="15">
        <f>8790+314682</f>
        <v>323472</v>
      </c>
      <c r="G25" s="6"/>
      <c r="H25" s="6"/>
      <c r="I25" s="6"/>
      <c r="J25" s="6"/>
      <c r="K25" s="14"/>
      <c r="L25" s="8"/>
      <c r="M25" s="9"/>
      <c r="N25" s="11"/>
    </row>
    <row r="26" spans="1:14" s="2" customFormat="1" ht="25.5" customHeight="1">
      <c r="A26" s="31" t="s">
        <v>8</v>
      </c>
      <c r="B26" s="22" t="s">
        <v>162</v>
      </c>
      <c r="C26" s="22" t="s">
        <v>42</v>
      </c>
      <c r="D26" s="22" t="s">
        <v>33</v>
      </c>
      <c r="E26" s="22" t="s">
        <v>51</v>
      </c>
      <c r="F26" s="15">
        <v>118703</v>
      </c>
      <c r="G26" s="6"/>
      <c r="H26" s="6"/>
      <c r="I26" s="6"/>
      <c r="J26" s="6"/>
      <c r="K26" s="14"/>
      <c r="L26" s="8"/>
      <c r="M26" s="9"/>
      <c r="N26" s="11"/>
    </row>
    <row r="27" spans="1:14" s="2" customFormat="1" ht="27" customHeight="1">
      <c r="A27" s="34" t="s">
        <v>46</v>
      </c>
      <c r="B27" s="22" t="s">
        <v>159</v>
      </c>
      <c r="C27" s="22"/>
      <c r="D27" s="22"/>
      <c r="E27" s="22"/>
      <c r="F27" s="15">
        <f>SUM(F28:F30)</f>
        <v>32091463</v>
      </c>
      <c r="G27" s="6"/>
      <c r="H27" s="6"/>
      <c r="I27" s="6"/>
      <c r="J27" s="6"/>
      <c r="K27" s="14"/>
      <c r="L27" s="8"/>
      <c r="M27" s="9"/>
      <c r="N27" s="11"/>
    </row>
    <row r="28" spans="1:14" s="2" customFormat="1" ht="65.25" customHeight="1">
      <c r="A28" s="29" t="s">
        <v>329</v>
      </c>
      <c r="B28" s="22" t="s">
        <v>376</v>
      </c>
      <c r="C28" s="22" t="s">
        <v>42</v>
      </c>
      <c r="D28" s="22" t="s">
        <v>33</v>
      </c>
      <c r="E28" s="22" t="s">
        <v>52</v>
      </c>
      <c r="F28" s="15">
        <v>3590250</v>
      </c>
      <c r="G28" s="11"/>
      <c r="H28" s="11"/>
      <c r="I28" s="11"/>
      <c r="J28" s="11"/>
      <c r="K28" s="11"/>
      <c r="L28" s="11"/>
      <c r="M28" s="11"/>
      <c r="N28" s="11"/>
    </row>
    <row r="29" spans="1:14" s="2" customFormat="1" ht="38.25" customHeight="1">
      <c r="A29" s="34" t="s">
        <v>378</v>
      </c>
      <c r="B29" s="22" t="s">
        <v>377</v>
      </c>
      <c r="C29" s="22" t="s">
        <v>42</v>
      </c>
      <c r="D29" s="22" t="s">
        <v>33</v>
      </c>
      <c r="E29" s="22" t="s">
        <v>52</v>
      </c>
      <c r="F29" s="15">
        <v>9673463</v>
      </c>
      <c r="G29" s="11"/>
      <c r="H29" s="11"/>
      <c r="I29" s="11"/>
      <c r="J29" s="11"/>
      <c r="K29" s="11"/>
      <c r="L29" s="11"/>
      <c r="M29" s="11"/>
      <c r="N29" s="11"/>
    </row>
    <row r="30" spans="1:6" s="2" customFormat="1" ht="48.75" customHeight="1">
      <c r="A30" s="34" t="s">
        <v>303</v>
      </c>
      <c r="B30" s="22" t="s">
        <v>163</v>
      </c>
      <c r="C30" s="22" t="s">
        <v>42</v>
      </c>
      <c r="D30" s="22" t="s">
        <v>33</v>
      </c>
      <c r="E30" s="22" t="s">
        <v>52</v>
      </c>
      <c r="F30" s="15">
        <v>18827750</v>
      </c>
    </row>
    <row r="31" spans="1:6" s="2" customFormat="1" ht="13.5" customHeight="1">
      <c r="A31" s="34" t="s">
        <v>100</v>
      </c>
      <c r="B31" s="22" t="s">
        <v>164</v>
      </c>
      <c r="C31" s="22"/>
      <c r="D31" s="22"/>
      <c r="E31" s="22"/>
      <c r="F31" s="15">
        <f>SUM(F32:F43)</f>
        <v>3663269</v>
      </c>
    </row>
    <row r="32" spans="1:6" s="2" customFormat="1" ht="49.5" customHeight="1">
      <c r="A32" s="34" t="s">
        <v>383</v>
      </c>
      <c r="B32" s="22" t="s">
        <v>379</v>
      </c>
      <c r="C32" s="22" t="s">
        <v>42</v>
      </c>
      <c r="D32" s="22" t="s">
        <v>33</v>
      </c>
      <c r="E32" s="22" t="s">
        <v>52</v>
      </c>
      <c r="F32" s="15">
        <v>669100</v>
      </c>
    </row>
    <row r="33" spans="1:6" s="2" customFormat="1" ht="54" customHeight="1">
      <c r="A33" s="34" t="s">
        <v>384</v>
      </c>
      <c r="B33" s="22" t="s">
        <v>380</v>
      </c>
      <c r="C33" s="22" t="s">
        <v>42</v>
      </c>
      <c r="D33" s="22" t="s">
        <v>33</v>
      </c>
      <c r="E33" s="22" t="s">
        <v>52</v>
      </c>
      <c r="F33" s="15">
        <v>352200</v>
      </c>
    </row>
    <row r="34" spans="1:6" s="2" customFormat="1" ht="39.75" customHeight="1">
      <c r="A34" s="34" t="s">
        <v>511</v>
      </c>
      <c r="B34" s="22" t="s">
        <v>510</v>
      </c>
      <c r="C34" s="22" t="s">
        <v>42</v>
      </c>
      <c r="D34" s="22" t="s">
        <v>32</v>
      </c>
      <c r="E34" s="22" t="s">
        <v>52</v>
      </c>
      <c r="F34" s="15">
        <v>150000</v>
      </c>
    </row>
    <row r="35" spans="1:6" s="2" customFormat="1" ht="63.75" customHeight="1">
      <c r="A35" s="34" t="s">
        <v>548</v>
      </c>
      <c r="B35" s="22" t="s">
        <v>546</v>
      </c>
      <c r="C35" s="22" t="s">
        <v>42</v>
      </c>
      <c r="D35" s="22" t="s">
        <v>33</v>
      </c>
      <c r="E35" s="22" t="s">
        <v>52</v>
      </c>
      <c r="F35" s="15">
        <v>600000</v>
      </c>
    </row>
    <row r="36" spans="1:6" s="2" customFormat="1" ht="28.5" customHeight="1">
      <c r="A36" s="34" t="s">
        <v>540</v>
      </c>
      <c r="B36" s="22" t="s">
        <v>539</v>
      </c>
      <c r="C36" s="22" t="s">
        <v>42</v>
      </c>
      <c r="D36" s="22" t="s">
        <v>33</v>
      </c>
      <c r="E36" s="22" t="s">
        <v>52</v>
      </c>
      <c r="F36" s="15">
        <v>145426</v>
      </c>
    </row>
    <row r="37" spans="1:6" s="2" customFormat="1" ht="51.75" customHeight="1">
      <c r="A37" s="34" t="s">
        <v>385</v>
      </c>
      <c r="B37" s="22" t="s">
        <v>381</v>
      </c>
      <c r="C37" s="22" t="s">
        <v>42</v>
      </c>
      <c r="D37" s="22" t="s">
        <v>33</v>
      </c>
      <c r="E37" s="22" t="s">
        <v>52</v>
      </c>
      <c r="F37" s="15">
        <v>0</v>
      </c>
    </row>
    <row r="38" spans="1:6" s="2" customFormat="1" ht="51" customHeight="1">
      <c r="A38" s="34" t="s">
        <v>384</v>
      </c>
      <c r="B38" s="22" t="s">
        <v>382</v>
      </c>
      <c r="C38" s="22" t="s">
        <v>42</v>
      </c>
      <c r="D38" s="22" t="s">
        <v>33</v>
      </c>
      <c r="E38" s="22" t="s">
        <v>52</v>
      </c>
      <c r="F38" s="15">
        <v>0</v>
      </c>
    </row>
    <row r="39" spans="1:6" s="2" customFormat="1" ht="38.25" customHeight="1">
      <c r="A39" s="34" t="s">
        <v>499</v>
      </c>
      <c r="B39" s="22" t="s">
        <v>498</v>
      </c>
      <c r="C39" s="22" t="s">
        <v>42</v>
      </c>
      <c r="D39" s="22" t="s">
        <v>32</v>
      </c>
      <c r="E39" s="22" t="s">
        <v>52</v>
      </c>
      <c r="F39" s="15">
        <v>20000</v>
      </c>
    </row>
    <row r="40" spans="1:6" s="2" customFormat="1" ht="29.25" customHeight="1">
      <c r="A40" s="34" t="s">
        <v>526</v>
      </c>
      <c r="B40" s="22" t="s">
        <v>525</v>
      </c>
      <c r="C40" s="22" t="s">
        <v>42</v>
      </c>
      <c r="D40" s="22" t="s">
        <v>33</v>
      </c>
      <c r="E40" s="22" t="s">
        <v>52</v>
      </c>
      <c r="F40" s="15">
        <v>655945</v>
      </c>
    </row>
    <row r="41" spans="1:6" s="2" customFormat="1" ht="41.25" customHeight="1">
      <c r="A41" s="31" t="s">
        <v>386</v>
      </c>
      <c r="B41" s="22" t="s">
        <v>165</v>
      </c>
      <c r="C41" s="22" t="s">
        <v>42</v>
      </c>
      <c r="D41" s="22" t="s">
        <v>33</v>
      </c>
      <c r="E41" s="22" t="s">
        <v>52</v>
      </c>
      <c r="F41" s="15">
        <v>247500</v>
      </c>
    </row>
    <row r="42" spans="1:6" s="2" customFormat="1" ht="36" customHeight="1">
      <c r="A42" s="31" t="s">
        <v>497</v>
      </c>
      <c r="B42" s="22" t="s">
        <v>495</v>
      </c>
      <c r="C42" s="22" t="s">
        <v>42</v>
      </c>
      <c r="D42" s="22" t="s">
        <v>33</v>
      </c>
      <c r="E42" s="22" t="s">
        <v>52</v>
      </c>
      <c r="F42" s="15">
        <v>149838</v>
      </c>
    </row>
    <row r="43" spans="1:6" s="2" customFormat="1" ht="53.25" customHeight="1">
      <c r="A43" s="31" t="s">
        <v>530</v>
      </c>
      <c r="B43" s="22" t="s">
        <v>496</v>
      </c>
      <c r="C43" s="22" t="s">
        <v>42</v>
      </c>
      <c r="D43" s="22" t="s">
        <v>33</v>
      </c>
      <c r="E43" s="22" t="s">
        <v>52</v>
      </c>
      <c r="F43" s="15">
        <v>673260</v>
      </c>
    </row>
    <row r="44" spans="1:6" s="2" customFormat="1" ht="22.5" customHeight="1">
      <c r="A44" s="22" t="s">
        <v>45</v>
      </c>
      <c r="B44" s="22" t="s">
        <v>168</v>
      </c>
      <c r="C44" s="22"/>
      <c r="D44" s="22"/>
      <c r="E44" s="22"/>
      <c r="F44" s="15">
        <f>SUM(F45:F47)</f>
        <v>2502389.85</v>
      </c>
    </row>
    <row r="45" spans="1:6" s="2" customFormat="1" ht="85.5" customHeight="1">
      <c r="A45" s="29" t="s">
        <v>130</v>
      </c>
      <c r="B45" s="22" t="s">
        <v>169</v>
      </c>
      <c r="C45" s="22" t="s">
        <v>42</v>
      </c>
      <c r="D45" s="22" t="s">
        <v>39</v>
      </c>
      <c r="E45" s="22" t="s">
        <v>47</v>
      </c>
      <c r="F45" s="15">
        <f>1837174.55+460+527571.47</f>
        <v>2365206.02</v>
      </c>
    </row>
    <row r="46" spans="1:6" s="2" customFormat="1" ht="56.25" customHeight="1">
      <c r="A46" s="29" t="s">
        <v>132</v>
      </c>
      <c r="B46" s="22" t="s">
        <v>169</v>
      </c>
      <c r="C46" s="22" t="s">
        <v>42</v>
      </c>
      <c r="D46" s="22" t="s">
        <v>39</v>
      </c>
      <c r="E46" s="22" t="s">
        <v>48</v>
      </c>
      <c r="F46" s="15">
        <f>122784.51+12675</f>
        <v>135459.51</v>
      </c>
    </row>
    <row r="47" spans="1:6" s="2" customFormat="1" ht="45.75" customHeight="1">
      <c r="A47" s="28" t="s">
        <v>133</v>
      </c>
      <c r="B47" s="22" t="s">
        <v>169</v>
      </c>
      <c r="C47" s="22" t="s">
        <v>42</v>
      </c>
      <c r="D47" s="22" t="s">
        <v>39</v>
      </c>
      <c r="E47" s="22" t="s">
        <v>50</v>
      </c>
      <c r="F47" s="15">
        <v>1724.32</v>
      </c>
    </row>
    <row r="48" spans="1:6" s="2" customFormat="1" ht="27.75" customHeight="1">
      <c r="A48" s="32" t="s">
        <v>387</v>
      </c>
      <c r="B48" s="21" t="s">
        <v>388</v>
      </c>
      <c r="C48" s="21"/>
      <c r="D48" s="21"/>
      <c r="E48" s="21"/>
      <c r="F48" s="17">
        <f>F49+F55</f>
        <v>16679461.35</v>
      </c>
    </row>
    <row r="49" spans="1:6" s="2" customFormat="1" ht="18" customHeight="1">
      <c r="A49" s="31" t="s">
        <v>23</v>
      </c>
      <c r="B49" s="22" t="s">
        <v>389</v>
      </c>
      <c r="C49" s="22"/>
      <c r="D49" s="22"/>
      <c r="E49" s="22"/>
      <c r="F49" s="15">
        <f>SUM(F50:F54)</f>
        <v>683347</v>
      </c>
    </row>
    <row r="50" spans="1:6" s="2" customFormat="1" ht="35.25" customHeight="1">
      <c r="A50" s="31" t="s">
        <v>394</v>
      </c>
      <c r="B50" s="22" t="s">
        <v>390</v>
      </c>
      <c r="C50" s="22" t="s">
        <v>39</v>
      </c>
      <c r="D50" s="22" t="s">
        <v>33</v>
      </c>
      <c r="E50" s="22" t="s">
        <v>48</v>
      </c>
      <c r="F50" s="15">
        <v>0</v>
      </c>
    </row>
    <row r="51" spans="1:6" s="2" customFormat="1" ht="35.25" customHeight="1">
      <c r="A51" s="31" t="s">
        <v>501</v>
      </c>
      <c r="B51" s="22" t="s">
        <v>500</v>
      </c>
      <c r="C51" s="22" t="s">
        <v>39</v>
      </c>
      <c r="D51" s="22" t="s">
        <v>33</v>
      </c>
      <c r="E51" s="22" t="s">
        <v>48</v>
      </c>
      <c r="F51" s="15">
        <v>0</v>
      </c>
    </row>
    <row r="52" spans="1:6" s="2" customFormat="1" ht="27" customHeight="1">
      <c r="A52" s="31" t="s">
        <v>315</v>
      </c>
      <c r="B52" s="22" t="s">
        <v>392</v>
      </c>
      <c r="C52" s="22" t="s">
        <v>39</v>
      </c>
      <c r="D52" s="22" t="s">
        <v>33</v>
      </c>
      <c r="E52" s="22" t="s">
        <v>48</v>
      </c>
      <c r="F52" s="15">
        <v>596630</v>
      </c>
    </row>
    <row r="53" spans="1:6" s="2" customFormat="1" ht="27" customHeight="1">
      <c r="A53" s="31" t="s">
        <v>503</v>
      </c>
      <c r="B53" s="22" t="s">
        <v>502</v>
      </c>
      <c r="C53" s="22" t="s">
        <v>39</v>
      </c>
      <c r="D53" s="22" t="s">
        <v>39</v>
      </c>
      <c r="E53" s="22" t="s">
        <v>48</v>
      </c>
      <c r="F53" s="15">
        <v>14000</v>
      </c>
    </row>
    <row r="54" spans="1:6" s="2" customFormat="1" ht="27" customHeight="1">
      <c r="A54" s="31" t="s">
        <v>486</v>
      </c>
      <c r="B54" s="22" t="s">
        <v>485</v>
      </c>
      <c r="C54" s="22" t="s">
        <v>39</v>
      </c>
      <c r="D54" s="22" t="s">
        <v>33</v>
      </c>
      <c r="E54" s="22" t="s">
        <v>48</v>
      </c>
      <c r="F54" s="15">
        <v>72717</v>
      </c>
    </row>
    <row r="55" spans="1:6" s="2" customFormat="1" ht="16.5" customHeight="1">
      <c r="A55" s="33" t="s">
        <v>81</v>
      </c>
      <c r="B55" s="22" t="s">
        <v>391</v>
      </c>
      <c r="C55" s="22"/>
      <c r="D55" s="22"/>
      <c r="E55" s="22"/>
      <c r="F55" s="15">
        <f>SUM(F56:F63)</f>
        <v>15996114.35</v>
      </c>
    </row>
    <row r="56" spans="1:6" s="2" customFormat="1" ht="30" customHeight="1">
      <c r="A56" s="31" t="s">
        <v>474</v>
      </c>
      <c r="B56" s="22" t="s">
        <v>473</v>
      </c>
      <c r="C56" s="22" t="s">
        <v>39</v>
      </c>
      <c r="D56" s="22" t="s">
        <v>39</v>
      </c>
      <c r="E56" s="22" t="s">
        <v>82</v>
      </c>
      <c r="F56" s="15">
        <v>4472142</v>
      </c>
    </row>
    <row r="57" spans="1:6" s="2" customFormat="1" ht="30" customHeight="1">
      <c r="A57" s="31" t="s">
        <v>474</v>
      </c>
      <c r="B57" s="22" t="s">
        <v>476</v>
      </c>
      <c r="C57" s="22" t="s">
        <v>39</v>
      </c>
      <c r="D57" s="22" t="s">
        <v>39</v>
      </c>
      <c r="E57" s="22" t="s">
        <v>82</v>
      </c>
      <c r="F57" s="15">
        <v>1500</v>
      </c>
    </row>
    <row r="58" spans="1:6" s="2" customFormat="1" ht="59.25" customHeight="1">
      <c r="A58" s="36" t="s">
        <v>512</v>
      </c>
      <c r="B58" s="22" t="s">
        <v>475</v>
      </c>
      <c r="C58" s="22" t="s">
        <v>39</v>
      </c>
      <c r="D58" s="22" t="s">
        <v>33</v>
      </c>
      <c r="E58" s="22" t="s">
        <v>48</v>
      </c>
      <c r="F58" s="15">
        <v>10157421.23</v>
      </c>
    </row>
    <row r="59" spans="1:6" s="2" customFormat="1" ht="58.5" customHeight="1">
      <c r="A59" s="36" t="s">
        <v>512</v>
      </c>
      <c r="B59" s="22" t="s">
        <v>477</v>
      </c>
      <c r="C59" s="22" t="s">
        <v>39</v>
      </c>
      <c r="D59" s="22" t="s">
        <v>33</v>
      </c>
      <c r="E59" s="22" t="s">
        <v>48</v>
      </c>
      <c r="F59" s="15">
        <v>8000</v>
      </c>
    </row>
    <row r="60" spans="1:6" s="2" customFormat="1" ht="28.5" customHeight="1">
      <c r="A60" s="36" t="s">
        <v>547</v>
      </c>
      <c r="B60" s="22" t="s">
        <v>519</v>
      </c>
      <c r="C60" s="22" t="s">
        <v>39</v>
      </c>
      <c r="D60" s="22" t="s">
        <v>33</v>
      </c>
      <c r="E60" s="22" t="s">
        <v>48</v>
      </c>
      <c r="F60" s="15">
        <v>0</v>
      </c>
    </row>
    <row r="61" spans="1:6" s="2" customFormat="1" ht="28.5" customHeight="1">
      <c r="A61" s="31" t="s">
        <v>520</v>
      </c>
      <c r="B61" s="22" t="s">
        <v>519</v>
      </c>
      <c r="C61" s="22" t="s">
        <v>39</v>
      </c>
      <c r="D61" s="22" t="s">
        <v>33</v>
      </c>
      <c r="E61" s="22" t="s">
        <v>82</v>
      </c>
      <c r="F61" s="15">
        <v>438315</v>
      </c>
    </row>
    <row r="62" spans="1:6" s="2" customFormat="1" ht="25.5" customHeight="1">
      <c r="A62" s="33" t="s">
        <v>156</v>
      </c>
      <c r="B62" s="22" t="s">
        <v>393</v>
      </c>
      <c r="C62" s="22" t="s">
        <v>39</v>
      </c>
      <c r="D62" s="22" t="s">
        <v>39</v>
      </c>
      <c r="E62" s="22" t="s">
        <v>82</v>
      </c>
      <c r="F62" s="15">
        <v>827553</v>
      </c>
    </row>
    <row r="63" spans="1:6" s="2" customFormat="1" ht="32.25" customHeight="1">
      <c r="A63" s="36" t="s">
        <v>479</v>
      </c>
      <c r="B63" s="22" t="s">
        <v>478</v>
      </c>
      <c r="C63" s="22" t="s">
        <v>39</v>
      </c>
      <c r="D63" s="22" t="s">
        <v>33</v>
      </c>
      <c r="E63" s="22" t="s">
        <v>82</v>
      </c>
      <c r="F63" s="15">
        <v>91183.12</v>
      </c>
    </row>
    <row r="64" spans="1:6" s="2" customFormat="1" ht="25.5">
      <c r="A64" s="30" t="s">
        <v>395</v>
      </c>
      <c r="B64" s="21" t="s">
        <v>104</v>
      </c>
      <c r="C64" s="22"/>
      <c r="D64" s="22"/>
      <c r="E64" s="22"/>
      <c r="F64" s="17">
        <f>F67+F65</f>
        <v>114865</v>
      </c>
    </row>
    <row r="65" spans="1:6" s="2" customFormat="1" ht="12.75">
      <c r="A65" s="31" t="s">
        <v>23</v>
      </c>
      <c r="B65" s="22" t="s">
        <v>541</v>
      </c>
      <c r="C65" s="22"/>
      <c r="D65" s="22"/>
      <c r="E65" s="22"/>
      <c r="F65" s="15">
        <f>F66</f>
        <v>0</v>
      </c>
    </row>
    <row r="66" spans="1:6" s="2" customFormat="1" ht="29.25" customHeight="1">
      <c r="A66" s="28" t="s">
        <v>543</v>
      </c>
      <c r="B66" s="22" t="s">
        <v>542</v>
      </c>
      <c r="C66" s="22" t="s">
        <v>32</v>
      </c>
      <c r="D66" s="22" t="s">
        <v>107</v>
      </c>
      <c r="E66" s="22" t="s">
        <v>48</v>
      </c>
      <c r="F66" s="15">
        <v>0</v>
      </c>
    </row>
    <row r="67" spans="1:6" s="2" customFormat="1" ht="27" customHeight="1">
      <c r="A67" s="28" t="s">
        <v>121</v>
      </c>
      <c r="B67" s="22" t="s">
        <v>105</v>
      </c>
      <c r="C67" s="22"/>
      <c r="D67" s="22"/>
      <c r="E67" s="22"/>
      <c r="F67" s="15">
        <f>SUM(F68)</f>
        <v>114865</v>
      </c>
    </row>
    <row r="68" spans="1:6" s="2" customFormat="1" ht="39.75" customHeight="1">
      <c r="A68" s="28" t="s">
        <v>304</v>
      </c>
      <c r="B68" s="22" t="s">
        <v>106</v>
      </c>
      <c r="C68" s="22" t="s">
        <v>32</v>
      </c>
      <c r="D68" s="22" t="s">
        <v>107</v>
      </c>
      <c r="E68" s="22" t="s">
        <v>52</v>
      </c>
      <c r="F68" s="15">
        <v>114865</v>
      </c>
    </row>
    <row r="69" spans="1:6" s="2" customFormat="1" ht="25.5" customHeight="1">
      <c r="A69" s="35" t="s">
        <v>401</v>
      </c>
      <c r="B69" s="21" t="s">
        <v>103</v>
      </c>
      <c r="C69" s="22"/>
      <c r="D69" s="22"/>
      <c r="E69" s="22"/>
      <c r="F69" s="17">
        <f>SUM(F70+F73+F75+F80+F91+F103+F105)</f>
        <v>208418177.07999998</v>
      </c>
    </row>
    <row r="70" spans="1:6" s="2" customFormat="1" ht="12.75">
      <c r="A70" s="28" t="s">
        <v>59</v>
      </c>
      <c r="B70" s="22" t="s">
        <v>180</v>
      </c>
      <c r="C70" s="22"/>
      <c r="D70" s="22"/>
      <c r="E70" s="22"/>
      <c r="F70" s="15">
        <f>SUM(F71:F72)</f>
        <v>2165516.52</v>
      </c>
    </row>
    <row r="71" spans="1:13" s="2" customFormat="1" ht="63.75">
      <c r="A71" s="29" t="s">
        <v>64</v>
      </c>
      <c r="B71" s="22" t="s">
        <v>181</v>
      </c>
      <c r="C71" s="22" t="s">
        <v>40</v>
      </c>
      <c r="D71" s="22" t="s">
        <v>36</v>
      </c>
      <c r="E71" s="22" t="s">
        <v>47</v>
      </c>
      <c r="F71" s="15">
        <f>1545062.75+427827.46</f>
        <v>1972890.21</v>
      </c>
      <c r="G71" s="6"/>
      <c r="H71" s="6"/>
      <c r="I71" s="6"/>
      <c r="J71" s="6"/>
      <c r="K71" s="13"/>
      <c r="L71" s="9"/>
      <c r="M71" s="9"/>
    </row>
    <row r="72" spans="1:13" s="2" customFormat="1" ht="38.25">
      <c r="A72" s="28" t="s">
        <v>65</v>
      </c>
      <c r="B72" s="22" t="s">
        <v>181</v>
      </c>
      <c r="C72" s="22" t="s">
        <v>40</v>
      </c>
      <c r="D72" s="22" t="s">
        <v>36</v>
      </c>
      <c r="E72" s="22" t="s">
        <v>48</v>
      </c>
      <c r="F72" s="15">
        <f>35129.31+157497</f>
        <v>192626.31</v>
      </c>
      <c r="G72" s="6"/>
      <c r="H72" s="6"/>
      <c r="I72" s="6"/>
      <c r="J72" s="6"/>
      <c r="K72" s="13"/>
      <c r="L72" s="9"/>
      <c r="M72" s="9"/>
    </row>
    <row r="73" spans="1:13" s="2" customFormat="1" ht="25.5">
      <c r="A73" s="36" t="s">
        <v>187</v>
      </c>
      <c r="B73" s="22" t="s">
        <v>188</v>
      </c>
      <c r="C73" s="22"/>
      <c r="D73" s="22"/>
      <c r="E73" s="22"/>
      <c r="F73" s="15">
        <f>SUM(F74)</f>
        <v>1260000</v>
      </c>
      <c r="G73" s="6"/>
      <c r="H73" s="6"/>
      <c r="I73" s="6"/>
      <c r="J73" s="6"/>
      <c r="K73" s="13"/>
      <c r="L73" s="9"/>
      <c r="M73" s="12"/>
    </row>
    <row r="74" spans="1:13" s="2" customFormat="1" ht="38.25">
      <c r="A74" s="31" t="s">
        <v>308</v>
      </c>
      <c r="B74" s="22" t="s">
        <v>189</v>
      </c>
      <c r="C74" s="22" t="s">
        <v>38</v>
      </c>
      <c r="D74" s="22" t="s">
        <v>34</v>
      </c>
      <c r="E74" s="22" t="s">
        <v>51</v>
      </c>
      <c r="F74" s="15">
        <v>1260000</v>
      </c>
      <c r="G74" s="6"/>
      <c r="H74" s="6"/>
      <c r="I74" s="6"/>
      <c r="J74" s="6"/>
      <c r="K74" s="14"/>
      <c r="L74" s="8"/>
      <c r="M74" s="12"/>
    </row>
    <row r="75" spans="1:13" s="2" customFormat="1" ht="12.75">
      <c r="A75" s="31" t="s">
        <v>23</v>
      </c>
      <c r="B75" s="22" t="s">
        <v>95</v>
      </c>
      <c r="C75" s="22"/>
      <c r="D75" s="22"/>
      <c r="E75" s="22"/>
      <c r="F75" s="15">
        <f>SUM(F76:F79)</f>
        <v>270007.82999999996</v>
      </c>
      <c r="G75" s="6"/>
      <c r="H75" s="6"/>
      <c r="I75" s="6"/>
      <c r="J75" s="6"/>
      <c r="K75" s="14"/>
      <c r="L75" s="8"/>
      <c r="M75" s="12"/>
    </row>
    <row r="76" spans="1:13" s="2" customFormat="1" ht="25.5">
      <c r="A76" s="31" t="s">
        <v>506</v>
      </c>
      <c r="B76" s="22" t="s">
        <v>504</v>
      </c>
      <c r="C76" s="22" t="s">
        <v>40</v>
      </c>
      <c r="D76" s="22" t="s">
        <v>36</v>
      </c>
      <c r="E76" s="22" t="s">
        <v>48</v>
      </c>
      <c r="F76" s="15">
        <v>3000</v>
      </c>
      <c r="G76" s="6"/>
      <c r="H76" s="6"/>
      <c r="I76" s="6"/>
      <c r="J76" s="6"/>
      <c r="K76" s="14"/>
      <c r="L76" s="8"/>
      <c r="M76" s="12"/>
    </row>
    <row r="77" spans="1:13" s="2" customFormat="1" ht="25.5">
      <c r="A77" s="31" t="s">
        <v>505</v>
      </c>
      <c r="B77" s="22" t="s">
        <v>504</v>
      </c>
      <c r="C77" s="22" t="s">
        <v>40</v>
      </c>
      <c r="D77" s="22" t="s">
        <v>36</v>
      </c>
      <c r="E77" s="22" t="s">
        <v>51</v>
      </c>
      <c r="F77" s="15">
        <v>27000</v>
      </c>
      <c r="G77" s="6"/>
      <c r="H77" s="6"/>
      <c r="I77" s="6"/>
      <c r="J77" s="6"/>
      <c r="K77" s="14"/>
      <c r="L77" s="8"/>
      <c r="M77" s="12"/>
    </row>
    <row r="78" spans="1:13" s="2" customFormat="1" ht="38.25">
      <c r="A78" s="31" t="s">
        <v>97</v>
      </c>
      <c r="B78" s="22" t="s">
        <v>96</v>
      </c>
      <c r="C78" s="22" t="s">
        <v>40</v>
      </c>
      <c r="D78" s="22" t="s">
        <v>36</v>
      </c>
      <c r="E78" s="22" t="s">
        <v>51</v>
      </c>
      <c r="F78" s="15">
        <v>89353</v>
      </c>
      <c r="G78" s="6"/>
      <c r="H78" s="6"/>
      <c r="I78" s="6"/>
      <c r="J78" s="6"/>
      <c r="K78" s="14"/>
      <c r="L78" s="8"/>
      <c r="M78" s="12"/>
    </row>
    <row r="79" spans="1:13" s="2" customFormat="1" ht="38.25">
      <c r="A79" s="34" t="s">
        <v>513</v>
      </c>
      <c r="B79" s="22" t="s">
        <v>521</v>
      </c>
      <c r="C79" s="22" t="s">
        <v>40</v>
      </c>
      <c r="D79" s="22" t="s">
        <v>40</v>
      </c>
      <c r="E79" s="22" t="s">
        <v>48</v>
      </c>
      <c r="F79" s="15">
        <v>150654.83</v>
      </c>
      <c r="G79" s="6"/>
      <c r="H79" s="6"/>
      <c r="I79" s="6"/>
      <c r="J79" s="6"/>
      <c r="K79" s="14"/>
      <c r="L79" s="8"/>
      <c r="M79" s="12"/>
    </row>
    <row r="80" spans="1:13" s="2" customFormat="1" ht="29.25" customHeight="1">
      <c r="A80" s="34" t="s">
        <v>46</v>
      </c>
      <c r="B80" s="22" t="s">
        <v>170</v>
      </c>
      <c r="C80" s="22"/>
      <c r="D80" s="22"/>
      <c r="E80" s="22"/>
      <c r="F80" s="15">
        <f>SUM(F81:F90)</f>
        <v>177738966.12</v>
      </c>
      <c r="G80" s="6"/>
      <c r="H80" s="6"/>
      <c r="I80" s="6"/>
      <c r="J80" s="6"/>
      <c r="K80" s="14"/>
      <c r="L80" s="8"/>
      <c r="M80" s="12"/>
    </row>
    <row r="81" spans="1:13" s="2" customFormat="1" ht="51.75" customHeight="1">
      <c r="A81" s="34" t="s">
        <v>112</v>
      </c>
      <c r="B81" s="22" t="s">
        <v>357</v>
      </c>
      <c r="C81" s="22" t="s">
        <v>40</v>
      </c>
      <c r="D81" s="22" t="s">
        <v>33</v>
      </c>
      <c r="E81" s="22" t="s">
        <v>52</v>
      </c>
      <c r="F81" s="15">
        <v>257550</v>
      </c>
      <c r="G81" s="6"/>
      <c r="H81" s="6"/>
      <c r="I81" s="6"/>
      <c r="J81" s="6"/>
      <c r="K81" s="14"/>
      <c r="L81" s="8"/>
      <c r="M81" s="12"/>
    </row>
    <row r="82" spans="1:13" s="2" customFormat="1" ht="31.5" customHeight="1">
      <c r="A82" s="34" t="s">
        <v>134</v>
      </c>
      <c r="B82" s="22" t="s">
        <v>171</v>
      </c>
      <c r="C82" s="22" t="s">
        <v>40</v>
      </c>
      <c r="D82" s="22" t="s">
        <v>33</v>
      </c>
      <c r="E82" s="22" t="s">
        <v>52</v>
      </c>
      <c r="F82" s="15">
        <v>30881764.1</v>
      </c>
      <c r="G82" s="6"/>
      <c r="H82" s="6"/>
      <c r="I82" s="6"/>
      <c r="J82" s="6"/>
      <c r="K82" s="14"/>
      <c r="L82" s="8"/>
      <c r="M82" s="12"/>
    </row>
    <row r="83" spans="1:6" s="2" customFormat="1" ht="25.5">
      <c r="A83" s="34" t="s">
        <v>136</v>
      </c>
      <c r="B83" s="22" t="s">
        <v>176</v>
      </c>
      <c r="C83" s="22" t="s">
        <v>40</v>
      </c>
      <c r="D83" s="22" t="s">
        <v>32</v>
      </c>
      <c r="E83" s="22" t="s">
        <v>52</v>
      </c>
      <c r="F83" s="15">
        <v>12024843</v>
      </c>
    </row>
    <row r="84" spans="1:6" s="2" customFormat="1" ht="25.5">
      <c r="A84" s="34" t="s">
        <v>135</v>
      </c>
      <c r="B84" s="22" t="s">
        <v>175</v>
      </c>
      <c r="C84" s="22" t="s">
        <v>40</v>
      </c>
      <c r="D84" s="22" t="s">
        <v>33</v>
      </c>
      <c r="E84" s="22" t="s">
        <v>52</v>
      </c>
      <c r="F84" s="15">
        <v>3622979.7</v>
      </c>
    </row>
    <row r="85" spans="1:14" s="2" customFormat="1" ht="63.75">
      <c r="A85" s="34" t="s">
        <v>307</v>
      </c>
      <c r="B85" s="22" t="s">
        <v>182</v>
      </c>
      <c r="C85" s="22" t="s">
        <v>40</v>
      </c>
      <c r="D85" s="22" t="s">
        <v>36</v>
      </c>
      <c r="E85" s="22" t="s">
        <v>52</v>
      </c>
      <c r="F85" s="15">
        <v>16020</v>
      </c>
      <c r="G85" s="6"/>
      <c r="H85" s="6"/>
      <c r="I85" s="6"/>
      <c r="J85" s="6"/>
      <c r="K85" s="14"/>
      <c r="L85" s="8"/>
      <c r="M85" s="12"/>
      <c r="N85" s="11"/>
    </row>
    <row r="86" spans="1:14" s="2" customFormat="1" ht="63.75">
      <c r="A86" s="34" t="s">
        <v>549</v>
      </c>
      <c r="B86" s="22" t="s">
        <v>551</v>
      </c>
      <c r="C86" s="22" t="s">
        <v>40</v>
      </c>
      <c r="D86" s="22" t="s">
        <v>33</v>
      </c>
      <c r="E86" s="22" t="s">
        <v>52</v>
      </c>
      <c r="F86" s="15">
        <v>229000</v>
      </c>
      <c r="G86" s="6"/>
      <c r="H86" s="6"/>
      <c r="I86" s="6"/>
      <c r="J86" s="6"/>
      <c r="K86" s="14"/>
      <c r="L86" s="8"/>
      <c r="M86" s="12"/>
      <c r="N86" s="11"/>
    </row>
    <row r="87" spans="1:14" s="2" customFormat="1" ht="63.75">
      <c r="A87" s="34" t="s">
        <v>550</v>
      </c>
      <c r="B87" s="22" t="s">
        <v>551</v>
      </c>
      <c r="C87" s="22" t="s">
        <v>40</v>
      </c>
      <c r="D87" s="22" t="s">
        <v>32</v>
      </c>
      <c r="E87" s="22" t="s">
        <v>52</v>
      </c>
      <c r="F87" s="15">
        <v>118000</v>
      </c>
      <c r="G87" s="6"/>
      <c r="H87" s="6"/>
      <c r="I87" s="6"/>
      <c r="J87" s="6"/>
      <c r="K87" s="14"/>
      <c r="L87" s="8"/>
      <c r="M87" s="12"/>
      <c r="N87" s="11"/>
    </row>
    <row r="88" spans="1:6" s="2" customFormat="1" ht="80.25" customHeight="1">
      <c r="A88" s="34" t="s">
        <v>55</v>
      </c>
      <c r="B88" s="22" t="s">
        <v>172</v>
      </c>
      <c r="C88" s="22" t="s">
        <v>40</v>
      </c>
      <c r="D88" s="22" t="s">
        <v>33</v>
      </c>
      <c r="E88" s="22" t="s">
        <v>52</v>
      </c>
      <c r="F88" s="15">
        <v>11499000</v>
      </c>
    </row>
    <row r="89" spans="1:6" s="2" customFormat="1" ht="68.25" customHeight="1">
      <c r="A89" s="34" t="s">
        <v>56</v>
      </c>
      <c r="B89" s="22" t="s">
        <v>173</v>
      </c>
      <c r="C89" s="22" t="s">
        <v>40</v>
      </c>
      <c r="D89" s="22" t="s">
        <v>33</v>
      </c>
      <c r="E89" s="22" t="s">
        <v>52</v>
      </c>
      <c r="F89" s="15">
        <v>118512600</v>
      </c>
    </row>
    <row r="90" spans="1:13" s="2" customFormat="1" ht="57" customHeight="1">
      <c r="A90" s="34" t="s">
        <v>112</v>
      </c>
      <c r="B90" s="22" t="s">
        <v>174</v>
      </c>
      <c r="C90" s="22" t="s">
        <v>40</v>
      </c>
      <c r="D90" s="22" t="s">
        <v>33</v>
      </c>
      <c r="E90" s="22" t="s">
        <v>52</v>
      </c>
      <c r="F90" s="15">
        <v>577209.32</v>
      </c>
      <c r="G90" s="6"/>
      <c r="H90" s="6"/>
      <c r="I90" s="6"/>
      <c r="J90" s="6"/>
      <c r="K90" s="14"/>
      <c r="L90" s="8"/>
      <c r="M90" s="12"/>
    </row>
    <row r="91" spans="1:6" s="2" customFormat="1" ht="12.75">
      <c r="A91" s="34" t="s">
        <v>100</v>
      </c>
      <c r="B91" s="22" t="s">
        <v>177</v>
      </c>
      <c r="C91" s="22"/>
      <c r="D91" s="22"/>
      <c r="E91" s="22"/>
      <c r="F91" s="15">
        <f>SUM(F92:F102)</f>
        <v>15780663.040000003</v>
      </c>
    </row>
    <row r="92" spans="1:6" s="2" customFormat="1" ht="28.5" customHeight="1">
      <c r="A92" s="34" t="s">
        <v>359</v>
      </c>
      <c r="B92" s="22" t="s">
        <v>358</v>
      </c>
      <c r="C92" s="22" t="s">
        <v>40</v>
      </c>
      <c r="D92" s="22" t="s">
        <v>40</v>
      </c>
      <c r="E92" s="22" t="s">
        <v>52</v>
      </c>
      <c r="F92" s="15">
        <v>8617470.74</v>
      </c>
    </row>
    <row r="93" spans="1:6" s="2" customFormat="1" ht="36.75" customHeight="1">
      <c r="A93" s="34" t="s">
        <v>398</v>
      </c>
      <c r="B93" s="22" t="s">
        <v>396</v>
      </c>
      <c r="C93" s="22" t="s">
        <v>40</v>
      </c>
      <c r="D93" s="22" t="s">
        <v>33</v>
      </c>
      <c r="E93" s="22" t="s">
        <v>52</v>
      </c>
      <c r="F93" s="15">
        <v>319000</v>
      </c>
    </row>
    <row r="94" spans="1:6" s="2" customFormat="1" ht="51">
      <c r="A94" s="34" t="s">
        <v>399</v>
      </c>
      <c r="B94" s="22" t="s">
        <v>397</v>
      </c>
      <c r="C94" s="22" t="s">
        <v>40</v>
      </c>
      <c r="D94" s="22" t="s">
        <v>33</v>
      </c>
      <c r="E94" s="22" t="s">
        <v>52</v>
      </c>
      <c r="F94" s="15">
        <v>70000</v>
      </c>
    </row>
    <row r="95" spans="1:6" s="2" customFormat="1" ht="38.25">
      <c r="A95" s="34" t="s">
        <v>552</v>
      </c>
      <c r="B95" s="22" t="s">
        <v>178</v>
      </c>
      <c r="C95" s="22" t="s">
        <v>40</v>
      </c>
      <c r="D95" s="22" t="s">
        <v>40</v>
      </c>
      <c r="E95" s="22" t="s">
        <v>48</v>
      </c>
      <c r="F95" s="15">
        <v>67926.41</v>
      </c>
    </row>
    <row r="96" spans="1:6" s="2" customFormat="1" ht="38.25">
      <c r="A96" s="34" t="s">
        <v>306</v>
      </c>
      <c r="B96" s="22" t="s">
        <v>178</v>
      </c>
      <c r="C96" s="22" t="s">
        <v>40</v>
      </c>
      <c r="D96" s="22" t="s">
        <v>40</v>
      </c>
      <c r="E96" s="22" t="s">
        <v>52</v>
      </c>
      <c r="F96" s="15">
        <f>2158179.04+154935.72</f>
        <v>2313114.7600000002</v>
      </c>
    </row>
    <row r="97" spans="1:6" s="2" customFormat="1" ht="38.25">
      <c r="A97" s="34" t="s">
        <v>108</v>
      </c>
      <c r="B97" s="22" t="s">
        <v>179</v>
      </c>
      <c r="C97" s="22" t="s">
        <v>40</v>
      </c>
      <c r="D97" s="22" t="s">
        <v>40</v>
      </c>
      <c r="E97" s="22" t="s">
        <v>52</v>
      </c>
      <c r="F97" s="15">
        <v>319822.38</v>
      </c>
    </row>
    <row r="98" spans="1:6" s="2" customFormat="1" ht="38.25">
      <c r="A98" s="34" t="s">
        <v>491</v>
      </c>
      <c r="B98" s="22" t="s">
        <v>489</v>
      </c>
      <c r="C98" s="22" t="s">
        <v>40</v>
      </c>
      <c r="D98" s="22" t="s">
        <v>31</v>
      </c>
      <c r="E98" s="22" t="s">
        <v>52</v>
      </c>
      <c r="F98" s="15">
        <v>429332.88</v>
      </c>
    </row>
    <row r="99" spans="1:6" s="2" customFormat="1" ht="38.25">
      <c r="A99" s="34" t="s">
        <v>491</v>
      </c>
      <c r="B99" s="22" t="s">
        <v>489</v>
      </c>
      <c r="C99" s="22" t="s">
        <v>40</v>
      </c>
      <c r="D99" s="22" t="s">
        <v>33</v>
      </c>
      <c r="E99" s="22" t="s">
        <v>52</v>
      </c>
      <c r="F99" s="15">
        <v>3091923.07</v>
      </c>
    </row>
    <row r="100" spans="1:6" s="2" customFormat="1" ht="38.25">
      <c r="A100" s="34" t="s">
        <v>491</v>
      </c>
      <c r="B100" s="22" t="s">
        <v>489</v>
      </c>
      <c r="C100" s="22" t="s">
        <v>40</v>
      </c>
      <c r="D100" s="22" t="s">
        <v>32</v>
      </c>
      <c r="E100" s="22" t="s">
        <v>52</v>
      </c>
      <c r="F100" s="15">
        <v>0</v>
      </c>
    </row>
    <row r="101" spans="1:6" s="2" customFormat="1" ht="30.75" customHeight="1">
      <c r="A101" s="34" t="s">
        <v>492</v>
      </c>
      <c r="B101" s="22" t="s">
        <v>490</v>
      </c>
      <c r="C101" s="22" t="s">
        <v>40</v>
      </c>
      <c r="D101" s="22" t="s">
        <v>31</v>
      </c>
      <c r="E101" s="22" t="s">
        <v>52</v>
      </c>
      <c r="F101" s="15">
        <v>49998</v>
      </c>
    </row>
    <row r="102" spans="1:6" s="2" customFormat="1" ht="32.25" customHeight="1">
      <c r="A102" s="34" t="s">
        <v>492</v>
      </c>
      <c r="B102" s="22" t="s">
        <v>490</v>
      </c>
      <c r="C102" s="22" t="s">
        <v>40</v>
      </c>
      <c r="D102" s="22" t="s">
        <v>33</v>
      </c>
      <c r="E102" s="22" t="s">
        <v>52</v>
      </c>
      <c r="F102" s="15">
        <v>502074.8</v>
      </c>
    </row>
    <row r="103" spans="1:12" s="2" customFormat="1" ht="12.75">
      <c r="A103" s="28" t="s">
        <v>49</v>
      </c>
      <c r="B103" s="22" t="s">
        <v>183</v>
      </c>
      <c r="C103" s="22"/>
      <c r="D103" s="22"/>
      <c r="E103" s="22"/>
      <c r="F103" s="15">
        <f>SUM(F104)</f>
        <v>4844</v>
      </c>
      <c r="G103" s="11"/>
      <c r="H103" s="11"/>
      <c r="I103" s="11"/>
      <c r="J103" s="11"/>
      <c r="K103" s="11"/>
      <c r="L103" s="11"/>
    </row>
    <row r="104" spans="1:6" s="2" customFormat="1" ht="46.5" customHeight="1">
      <c r="A104" s="28" t="s">
        <v>133</v>
      </c>
      <c r="B104" s="22" t="s">
        <v>184</v>
      </c>
      <c r="C104" s="22" t="s">
        <v>40</v>
      </c>
      <c r="D104" s="22" t="s">
        <v>36</v>
      </c>
      <c r="E104" s="22" t="s">
        <v>50</v>
      </c>
      <c r="F104" s="15">
        <v>4844</v>
      </c>
    </row>
    <row r="105" spans="1:6" s="2" customFormat="1" ht="12.75">
      <c r="A105" s="22" t="s">
        <v>45</v>
      </c>
      <c r="B105" s="22" t="s">
        <v>185</v>
      </c>
      <c r="C105" s="22"/>
      <c r="D105" s="22"/>
      <c r="E105" s="22"/>
      <c r="F105" s="15">
        <f>SUM(F106:F108)</f>
        <v>11198179.57</v>
      </c>
    </row>
    <row r="106" spans="1:6" s="2" customFormat="1" ht="81" customHeight="1">
      <c r="A106" s="29" t="s">
        <v>130</v>
      </c>
      <c r="B106" s="22" t="s">
        <v>186</v>
      </c>
      <c r="C106" s="22" t="s">
        <v>40</v>
      </c>
      <c r="D106" s="22" t="s">
        <v>36</v>
      </c>
      <c r="E106" s="22" t="s">
        <v>47</v>
      </c>
      <c r="F106" s="15">
        <f>8194916.78+511.93+2467831.96</f>
        <v>10663260.67</v>
      </c>
    </row>
    <row r="107" spans="1:6" s="2" customFormat="1" ht="51">
      <c r="A107" s="29" t="s">
        <v>132</v>
      </c>
      <c r="B107" s="22" t="s">
        <v>186</v>
      </c>
      <c r="C107" s="22" t="s">
        <v>40</v>
      </c>
      <c r="D107" s="22" t="s">
        <v>36</v>
      </c>
      <c r="E107" s="22" t="s">
        <v>48</v>
      </c>
      <c r="F107" s="15">
        <f>180353.32+350923.02</f>
        <v>531276.3400000001</v>
      </c>
    </row>
    <row r="108" spans="1:6" s="2" customFormat="1" ht="46.5" customHeight="1">
      <c r="A108" s="28" t="s">
        <v>133</v>
      </c>
      <c r="B108" s="22" t="s">
        <v>186</v>
      </c>
      <c r="C108" s="22" t="s">
        <v>40</v>
      </c>
      <c r="D108" s="22" t="s">
        <v>36</v>
      </c>
      <c r="E108" s="22" t="s">
        <v>50</v>
      </c>
      <c r="F108" s="15">
        <f>3112+530.56</f>
        <v>3642.56</v>
      </c>
    </row>
    <row r="109" spans="1:6" s="2" customFormat="1" ht="25.5">
      <c r="A109" s="37" t="s">
        <v>400</v>
      </c>
      <c r="B109" s="21" t="s">
        <v>101</v>
      </c>
      <c r="C109" s="22"/>
      <c r="D109" s="22"/>
      <c r="E109" s="22"/>
      <c r="F109" s="17">
        <f>F110+F114</f>
        <v>149156326.88</v>
      </c>
    </row>
    <row r="110" spans="1:6" s="2" customFormat="1" ht="25.5">
      <c r="A110" s="36" t="s">
        <v>187</v>
      </c>
      <c r="B110" s="22" t="s">
        <v>193</v>
      </c>
      <c r="C110" s="22"/>
      <c r="D110" s="22"/>
      <c r="E110" s="22"/>
      <c r="F110" s="15">
        <f>SUM(F111:F113)</f>
        <v>7461148.88</v>
      </c>
    </row>
    <row r="111" spans="1:6" s="2" customFormat="1" ht="57" customHeight="1">
      <c r="A111" s="36" t="s">
        <v>309</v>
      </c>
      <c r="B111" s="22" t="s">
        <v>194</v>
      </c>
      <c r="C111" s="22" t="s">
        <v>38</v>
      </c>
      <c r="D111" s="22" t="s">
        <v>34</v>
      </c>
      <c r="E111" s="22" t="s">
        <v>51</v>
      </c>
      <c r="F111" s="15">
        <v>6416000</v>
      </c>
    </row>
    <row r="112" spans="1:6" s="2" customFormat="1" ht="63.75">
      <c r="A112" s="38" t="s">
        <v>360</v>
      </c>
      <c r="B112" s="22" t="s">
        <v>507</v>
      </c>
      <c r="C112" s="22" t="s">
        <v>38</v>
      </c>
      <c r="D112" s="22" t="s">
        <v>34</v>
      </c>
      <c r="E112" s="22" t="s">
        <v>51</v>
      </c>
      <c r="F112" s="15">
        <v>1045148.88</v>
      </c>
    </row>
    <row r="113" spans="1:6" s="2" customFormat="1" ht="67.5" customHeight="1">
      <c r="A113" s="34" t="s">
        <v>318</v>
      </c>
      <c r="B113" s="22" t="s">
        <v>508</v>
      </c>
      <c r="C113" s="22" t="s">
        <v>38</v>
      </c>
      <c r="D113" s="22" t="s">
        <v>34</v>
      </c>
      <c r="E113" s="22" t="s">
        <v>51</v>
      </c>
      <c r="F113" s="15">
        <v>0</v>
      </c>
    </row>
    <row r="114" spans="1:6" s="3" customFormat="1" ht="29.25" customHeight="1">
      <c r="A114" s="34" t="s">
        <v>46</v>
      </c>
      <c r="B114" s="22" t="s">
        <v>190</v>
      </c>
      <c r="C114" s="22"/>
      <c r="D114" s="22"/>
      <c r="E114" s="22"/>
      <c r="F114" s="15">
        <f>SUM(F115:F117)</f>
        <v>141695178</v>
      </c>
    </row>
    <row r="115" spans="1:6" s="3" customFormat="1" ht="51.75" customHeight="1">
      <c r="A115" s="34" t="s">
        <v>54</v>
      </c>
      <c r="B115" s="22" t="s">
        <v>191</v>
      </c>
      <c r="C115" s="22" t="s">
        <v>40</v>
      </c>
      <c r="D115" s="22" t="s">
        <v>31</v>
      </c>
      <c r="E115" s="22" t="s">
        <v>52</v>
      </c>
      <c r="F115" s="15">
        <v>99150000</v>
      </c>
    </row>
    <row r="116" spans="1:6" s="2" customFormat="1" ht="51.75" customHeight="1">
      <c r="A116" s="34" t="s">
        <v>102</v>
      </c>
      <c r="B116" s="22" t="s">
        <v>192</v>
      </c>
      <c r="C116" s="22" t="s">
        <v>40</v>
      </c>
      <c r="D116" s="22" t="s">
        <v>31</v>
      </c>
      <c r="E116" s="22" t="s">
        <v>52</v>
      </c>
      <c r="F116" s="15">
        <v>41760778</v>
      </c>
    </row>
    <row r="117" spans="1:6" s="2" customFormat="1" ht="62.25" customHeight="1">
      <c r="A117" s="34" t="s">
        <v>550</v>
      </c>
      <c r="B117" s="22" t="s">
        <v>553</v>
      </c>
      <c r="C117" s="22" t="s">
        <v>40</v>
      </c>
      <c r="D117" s="22" t="s">
        <v>31</v>
      </c>
      <c r="E117" s="22" t="s">
        <v>52</v>
      </c>
      <c r="F117" s="15">
        <v>784400</v>
      </c>
    </row>
    <row r="118" spans="1:6" s="2" customFormat="1" ht="12.75">
      <c r="A118" s="37" t="s">
        <v>403</v>
      </c>
      <c r="B118" s="21" t="s">
        <v>79</v>
      </c>
      <c r="C118" s="22"/>
      <c r="D118" s="22"/>
      <c r="E118" s="22"/>
      <c r="F118" s="17">
        <f>SUM(F119)</f>
        <v>317360</v>
      </c>
    </row>
    <row r="119" spans="1:6" s="2" customFormat="1" ht="12.75">
      <c r="A119" s="31" t="s">
        <v>23</v>
      </c>
      <c r="B119" s="22" t="s">
        <v>125</v>
      </c>
      <c r="C119" s="22"/>
      <c r="D119" s="22"/>
      <c r="E119" s="22"/>
      <c r="F119" s="15">
        <f>F120+F121</f>
        <v>317360</v>
      </c>
    </row>
    <row r="120" spans="1:6" s="2" customFormat="1" ht="38.25">
      <c r="A120" s="31" t="s">
        <v>404</v>
      </c>
      <c r="B120" s="22" t="s">
        <v>361</v>
      </c>
      <c r="C120" s="22" t="s">
        <v>40</v>
      </c>
      <c r="D120" s="22" t="s">
        <v>40</v>
      </c>
      <c r="E120" s="22" t="s">
        <v>52</v>
      </c>
      <c r="F120" s="15">
        <f>252200-5100</f>
        <v>247100</v>
      </c>
    </row>
    <row r="121" spans="1:6" s="3" customFormat="1" ht="26.25" customHeight="1">
      <c r="A121" s="28" t="s">
        <v>140</v>
      </c>
      <c r="B121" s="22" t="s">
        <v>354</v>
      </c>
      <c r="C121" s="22" t="s">
        <v>40</v>
      </c>
      <c r="D121" s="22" t="s">
        <v>40</v>
      </c>
      <c r="E121" s="22" t="s">
        <v>48</v>
      </c>
      <c r="F121" s="15">
        <v>70260</v>
      </c>
    </row>
    <row r="122" spans="1:6" s="2" customFormat="1" ht="38.25" customHeight="1">
      <c r="A122" s="30" t="s">
        <v>405</v>
      </c>
      <c r="B122" s="21" t="s">
        <v>76</v>
      </c>
      <c r="C122" s="22"/>
      <c r="D122" s="22"/>
      <c r="E122" s="22"/>
      <c r="F122" s="17">
        <f>F123</f>
        <v>0</v>
      </c>
    </row>
    <row r="123" spans="1:6" s="2" customFormat="1" ht="33" customHeight="1">
      <c r="A123" s="28" t="s">
        <v>75</v>
      </c>
      <c r="B123" s="22" t="s">
        <v>77</v>
      </c>
      <c r="C123" s="22"/>
      <c r="D123" s="22"/>
      <c r="E123" s="22"/>
      <c r="F123" s="15">
        <f>F124</f>
        <v>0</v>
      </c>
    </row>
    <row r="124" spans="1:6" s="2" customFormat="1" ht="27.75" customHeight="1">
      <c r="A124" s="28" t="s">
        <v>406</v>
      </c>
      <c r="B124" s="22" t="s">
        <v>78</v>
      </c>
      <c r="C124" s="22" t="s">
        <v>34</v>
      </c>
      <c r="D124" s="22" t="s">
        <v>41</v>
      </c>
      <c r="E124" s="22" t="s">
        <v>50</v>
      </c>
      <c r="F124" s="15">
        <f>150000-150000</f>
        <v>0</v>
      </c>
    </row>
    <row r="125" spans="1:13" s="2" customFormat="1" ht="28.5" customHeight="1">
      <c r="A125" s="37" t="s">
        <v>407</v>
      </c>
      <c r="B125" s="21" t="s">
        <v>72</v>
      </c>
      <c r="C125" s="22"/>
      <c r="D125" s="22"/>
      <c r="E125" s="22"/>
      <c r="F125" s="17">
        <f>F126+F128</f>
        <v>5582571.48</v>
      </c>
      <c r="G125" s="6"/>
      <c r="H125" s="6"/>
      <c r="I125" s="6"/>
      <c r="J125" s="7"/>
      <c r="K125" s="8"/>
      <c r="L125" s="12"/>
      <c r="M125" s="11"/>
    </row>
    <row r="126" spans="1:13" s="2" customFormat="1" ht="30.75" customHeight="1">
      <c r="A126" s="31" t="s">
        <v>46</v>
      </c>
      <c r="B126" s="22" t="s">
        <v>73</v>
      </c>
      <c r="C126" s="22"/>
      <c r="D126" s="22"/>
      <c r="E126" s="22"/>
      <c r="F126" s="15">
        <f>SUM(F127)</f>
        <v>5397562.48</v>
      </c>
      <c r="G126" s="6"/>
      <c r="H126" s="6"/>
      <c r="I126" s="6"/>
      <c r="J126" s="6"/>
      <c r="K126" s="7"/>
      <c r="L126" s="8"/>
      <c r="M126" s="9"/>
    </row>
    <row r="127" spans="1:13" s="2" customFormat="1" ht="41.25" customHeight="1">
      <c r="A127" s="34" t="s">
        <v>310</v>
      </c>
      <c r="B127" s="22" t="s">
        <v>74</v>
      </c>
      <c r="C127" s="22" t="s">
        <v>31</v>
      </c>
      <c r="D127" s="22" t="s">
        <v>43</v>
      </c>
      <c r="E127" s="22" t="s">
        <v>52</v>
      </c>
      <c r="F127" s="15">
        <v>5397562.48</v>
      </c>
      <c r="G127" s="11"/>
      <c r="H127" s="11"/>
      <c r="I127" s="11"/>
      <c r="J127" s="11"/>
      <c r="K127" s="11"/>
      <c r="L127" s="11"/>
      <c r="M127" s="11"/>
    </row>
    <row r="128" spans="1:13" s="2" customFormat="1" ht="15.75" customHeight="1">
      <c r="A128" s="34" t="s">
        <v>100</v>
      </c>
      <c r="B128" s="22" t="s">
        <v>523</v>
      </c>
      <c r="C128" s="22"/>
      <c r="D128" s="22"/>
      <c r="E128" s="22"/>
      <c r="F128" s="15">
        <f>F129</f>
        <v>185009</v>
      </c>
      <c r="G128" s="11"/>
      <c r="H128" s="11"/>
      <c r="I128" s="11"/>
      <c r="J128" s="11"/>
      <c r="K128" s="11"/>
      <c r="L128" s="11"/>
      <c r="M128" s="11"/>
    </row>
    <row r="129" spans="1:13" s="2" customFormat="1" ht="41.25" customHeight="1">
      <c r="A129" s="34" t="s">
        <v>310</v>
      </c>
      <c r="B129" s="22" t="s">
        <v>524</v>
      </c>
      <c r="C129" s="22" t="s">
        <v>31</v>
      </c>
      <c r="D129" s="22" t="s">
        <v>43</v>
      </c>
      <c r="E129" s="22" t="s">
        <v>52</v>
      </c>
      <c r="F129" s="15">
        <v>185009</v>
      </c>
      <c r="G129" s="11"/>
      <c r="H129" s="11"/>
      <c r="I129" s="11"/>
      <c r="J129" s="11"/>
      <c r="K129" s="11"/>
      <c r="L129" s="11"/>
      <c r="M129" s="11"/>
    </row>
    <row r="130" spans="1:6" s="2" customFormat="1" ht="39.75" customHeight="1">
      <c r="A130" s="30" t="s">
        <v>408</v>
      </c>
      <c r="B130" s="21" t="s">
        <v>195</v>
      </c>
      <c r="C130" s="22"/>
      <c r="D130" s="22"/>
      <c r="E130" s="22"/>
      <c r="F130" s="17">
        <f>F131+F133</f>
        <v>4460132.47</v>
      </c>
    </row>
    <row r="131" spans="1:6" s="2" customFormat="1" ht="19.5" customHeight="1">
      <c r="A131" s="28" t="s">
        <v>49</v>
      </c>
      <c r="B131" s="22" t="s">
        <v>196</v>
      </c>
      <c r="C131" s="22"/>
      <c r="D131" s="22"/>
      <c r="E131" s="22"/>
      <c r="F131" s="15">
        <f>SUM(F132)</f>
        <v>16462</v>
      </c>
    </row>
    <row r="132" spans="1:6" s="2" customFormat="1" ht="20.25" customHeight="1">
      <c r="A132" s="28" t="s">
        <v>21</v>
      </c>
      <c r="B132" s="22" t="s">
        <v>197</v>
      </c>
      <c r="C132" s="22" t="s">
        <v>32</v>
      </c>
      <c r="D132" s="22" t="s">
        <v>36</v>
      </c>
      <c r="E132" s="22" t="s">
        <v>50</v>
      </c>
      <c r="F132" s="15">
        <v>16462</v>
      </c>
    </row>
    <row r="133" spans="1:6" s="2" customFormat="1" ht="22.5" customHeight="1">
      <c r="A133" s="31" t="s">
        <v>45</v>
      </c>
      <c r="B133" s="22" t="s">
        <v>198</v>
      </c>
      <c r="C133" s="22"/>
      <c r="D133" s="22"/>
      <c r="E133" s="22"/>
      <c r="F133" s="15">
        <f>SUM(F134:F136)</f>
        <v>4443670.47</v>
      </c>
    </row>
    <row r="134" spans="1:6" s="2" customFormat="1" ht="53.25" customHeight="1">
      <c r="A134" s="28" t="s">
        <v>129</v>
      </c>
      <c r="B134" s="22" t="s">
        <v>199</v>
      </c>
      <c r="C134" s="22" t="s">
        <v>32</v>
      </c>
      <c r="D134" s="22" t="s">
        <v>36</v>
      </c>
      <c r="E134" s="22" t="s">
        <v>47</v>
      </c>
      <c r="F134" s="15">
        <f>3063261.3+7098.4+952582.11</f>
        <v>4022941.8099999996</v>
      </c>
    </row>
    <row r="135" spans="1:6" s="2" customFormat="1" ht="25.5">
      <c r="A135" s="28" t="s">
        <v>25</v>
      </c>
      <c r="B135" s="22" t="s">
        <v>199</v>
      </c>
      <c r="C135" s="22" t="s">
        <v>32</v>
      </c>
      <c r="D135" s="22" t="s">
        <v>36</v>
      </c>
      <c r="E135" s="22" t="s">
        <v>48</v>
      </c>
      <c r="F135" s="15">
        <f>189940.86+219787.8</f>
        <v>409728.66</v>
      </c>
    </row>
    <row r="136" spans="1:6" s="2" customFormat="1" ht="12.75">
      <c r="A136" s="28" t="s">
        <v>21</v>
      </c>
      <c r="B136" s="22" t="s">
        <v>199</v>
      </c>
      <c r="C136" s="22" t="s">
        <v>32</v>
      </c>
      <c r="D136" s="22" t="s">
        <v>36</v>
      </c>
      <c r="E136" s="22" t="s">
        <v>50</v>
      </c>
      <c r="F136" s="15">
        <v>11000</v>
      </c>
    </row>
    <row r="137" spans="1:6" s="2" customFormat="1" ht="12.75">
      <c r="A137" s="37" t="s">
        <v>410</v>
      </c>
      <c r="B137" s="21" t="s">
        <v>118</v>
      </c>
      <c r="C137" s="22"/>
      <c r="D137" s="22"/>
      <c r="E137" s="22"/>
      <c r="F137" s="17">
        <f>SUM(F138+F141+F143+F158)</f>
        <v>59533207.129999995</v>
      </c>
    </row>
    <row r="138" spans="1:6" s="2" customFormat="1" ht="16.5" customHeight="1">
      <c r="A138" s="28" t="s">
        <v>59</v>
      </c>
      <c r="B138" s="22" t="s">
        <v>203</v>
      </c>
      <c r="C138" s="22"/>
      <c r="D138" s="22"/>
      <c r="E138" s="22"/>
      <c r="F138" s="15">
        <f>SUM(F139:F140)</f>
        <v>967000</v>
      </c>
    </row>
    <row r="139" spans="1:6" s="2" customFormat="1" ht="43.5" customHeight="1">
      <c r="A139" s="29" t="s">
        <v>313</v>
      </c>
      <c r="B139" s="22" t="s">
        <v>204</v>
      </c>
      <c r="C139" s="22" t="s">
        <v>38</v>
      </c>
      <c r="D139" s="22" t="s">
        <v>35</v>
      </c>
      <c r="E139" s="22" t="s">
        <v>47</v>
      </c>
      <c r="F139" s="15">
        <f>682332.58+213575</f>
        <v>895907.58</v>
      </c>
    </row>
    <row r="140" spans="1:6" s="2" customFormat="1" ht="26.25" customHeight="1">
      <c r="A140" s="28" t="s">
        <v>138</v>
      </c>
      <c r="B140" s="22" t="s">
        <v>204</v>
      </c>
      <c r="C140" s="22" t="s">
        <v>38</v>
      </c>
      <c r="D140" s="22" t="s">
        <v>35</v>
      </c>
      <c r="E140" s="22" t="s">
        <v>48</v>
      </c>
      <c r="F140" s="15">
        <f>31671.25+39421.17</f>
        <v>71092.42</v>
      </c>
    </row>
    <row r="141" spans="1:6" s="2" customFormat="1" ht="12.75" customHeight="1">
      <c r="A141" s="31" t="s">
        <v>89</v>
      </c>
      <c r="B141" s="22" t="s">
        <v>205</v>
      </c>
      <c r="C141" s="22"/>
      <c r="D141" s="22"/>
      <c r="E141" s="22"/>
      <c r="F141" s="15">
        <f>SUM(F142)</f>
        <v>4938250</v>
      </c>
    </row>
    <row r="142" spans="1:6" s="2" customFormat="1" ht="56.25" customHeight="1">
      <c r="A142" s="36" t="s">
        <v>2</v>
      </c>
      <c r="B142" s="22" t="s">
        <v>206</v>
      </c>
      <c r="C142" s="22" t="s">
        <v>38</v>
      </c>
      <c r="D142" s="22" t="s">
        <v>34</v>
      </c>
      <c r="E142" s="22" t="s">
        <v>51</v>
      </c>
      <c r="F142" s="15">
        <v>4938250</v>
      </c>
    </row>
    <row r="143" spans="1:6" s="2" customFormat="1" ht="15" customHeight="1">
      <c r="A143" s="28" t="s">
        <v>117</v>
      </c>
      <c r="B143" s="22" t="s">
        <v>119</v>
      </c>
      <c r="C143" s="22"/>
      <c r="D143" s="22"/>
      <c r="E143" s="22"/>
      <c r="F143" s="15">
        <f>SUM(F144:F157)</f>
        <v>35818230.129999995</v>
      </c>
    </row>
    <row r="144" spans="1:6" s="2" customFormat="1" ht="46.5" customHeight="1">
      <c r="A144" s="36" t="s">
        <v>470</v>
      </c>
      <c r="B144" s="22" t="s">
        <v>472</v>
      </c>
      <c r="C144" s="22" t="s">
        <v>38</v>
      </c>
      <c r="D144" s="22" t="s">
        <v>34</v>
      </c>
      <c r="E144" s="22" t="s">
        <v>48</v>
      </c>
      <c r="F144" s="15">
        <v>11161.41</v>
      </c>
    </row>
    <row r="145" spans="1:6" s="3" customFormat="1" ht="42.75" customHeight="1">
      <c r="A145" s="31" t="s">
        <v>471</v>
      </c>
      <c r="B145" s="22" t="s">
        <v>472</v>
      </c>
      <c r="C145" s="22" t="s">
        <v>38</v>
      </c>
      <c r="D145" s="22" t="s">
        <v>34</v>
      </c>
      <c r="E145" s="22" t="s">
        <v>51</v>
      </c>
      <c r="F145" s="15">
        <v>2747409</v>
      </c>
    </row>
    <row r="146" spans="1:6" s="3" customFormat="1" ht="42.75" customHeight="1">
      <c r="A146" s="31" t="s">
        <v>532</v>
      </c>
      <c r="B146" s="22" t="s">
        <v>531</v>
      </c>
      <c r="C146" s="22" t="s">
        <v>38</v>
      </c>
      <c r="D146" s="22" t="s">
        <v>34</v>
      </c>
      <c r="E146" s="22" t="s">
        <v>48</v>
      </c>
      <c r="F146" s="15">
        <v>30049.77</v>
      </c>
    </row>
    <row r="147" spans="1:6" s="3" customFormat="1" ht="45" customHeight="1">
      <c r="A147" s="31" t="s">
        <v>419</v>
      </c>
      <c r="B147" s="22" t="s">
        <v>461</v>
      </c>
      <c r="C147" s="22" t="s">
        <v>38</v>
      </c>
      <c r="D147" s="22" t="s">
        <v>34</v>
      </c>
      <c r="E147" s="22" t="s">
        <v>48</v>
      </c>
      <c r="F147" s="15">
        <v>111671.67</v>
      </c>
    </row>
    <row r="148" spans="1:6" s="3" customFormat="1" ht="30.75" customHeight="1">
      <c r="A148" s="31" t="s">
        <v>3</v>
      </c>
      <c r="B148" s="22" t="s">
        <v>461</v>
      </c>
      <c r="C148" s="22" t="s">
        <v>38</v>
      </c>
      <c r="D148" s="22" t="s">
        <v>34</v>
      </c>
      <c r="E148" s="22" t="s">
        <v>51</v>
      </c>
      <c r="F148" s="15">
        <v>7439111.35</v>
      </c>
    </row>
    <row r="149" spans="1:6" s="3" customFormat="1" ht="44.25" customHeight="1">
      <c r="A149" s="31" t="s">
        <v>420</v>
      </c>
      <c r="B149" s="22" t="s">
        <v>462</v>
      </c>
      <c r="C149" s="22" t="s">
        <v>38</v>
      </c>
      <c r="D149" s="22" t="s">
        <v>34</v>
      </c>
      <c r="E149" s="22" t="s">
        <v>48</v>
      </c>
      <c r="F149" s="15">
        <v>13415.1</v>
      </c>
    </row>
    <row r="150" spans="1:6" s="3" customFormat="1" ht="48" customHeight="1">
      <c r="A150" s="31" t="s">
        <v>4</v>
      </c>
      <c r="B150" s="22" t="s">
        <v>462</v>
      </c>
      <c r="C150" s="22" t="s">
        <v>38</v>
      </c>
      <c r="D150" s="22" t="s">
        <v>34</v>
      </c>
      <c r="E150" s="22" t="s">
        <v>51</v>
      </c>
      <c r="F150" s="15">
        <v>894339.9</v>
      </c>
    </row>
    <row r="151" spans="1:6" s="3" customFormat="1" ht="84.75" customHeight="1">
      <c r="A151" s="36" t="s">
        <v>409</v>
      </c>
      <c r="B151" s="22" t="s">
        <v>202</v>
      </c>
      <c r="C151" s="22" t="s">
        <v>38</v>
      </c>
      <c r="D151" s="22" t="s">
        <v>34</v>
      </c>
      <c r="E151" s="22" t="s">
        <v>48</v>
      </c>
      <c r="F151" s="15">
        <v>126490.7</v>
      </c>
    </row>
    <row r="152" spans="1:6" s="2" customFormat="1" ht="71.25" customHeight="1">
      <c r="A152" s="36" t="s">
        <v>5</v>
      </c>
      <c r="B152" s="22" t="s">
        <v>202</v>
      </c>
      <c r="C152" s="22" t="s">
        <v>38</v>
      </c>
      <c r="D152" s="22" t="s">
        <v>34</v>
      </c>
      <c r="E152" s="22" t="s">
        <v>51</v>
      </c>
      <c r="F152" s="15">
        <f>7300055.96+1594544.66</f>
        <v>8894600.62</v>
      </c>
    </row>
    <row r="153" spans="1:6" s="2" customFormat="1" ht="57.75" customHeight="1">
      <c r="A153" s="36" t="s">
        <v>421</v>
      </c>
      <c r="B153" s="22" t="s">
        <v>463</v>
      </c>
      <c r="C153" s="22" t="s">
        <v>38</v>
      </c>
      <c r="D153" s="22" t="s">
        <v>34</v>
      </c>
      <c r="E153" s="22" t="s">
        <v>48</v>
      </c>
      <c r="F153" s="15">
        <v>30787.31</v>
      </c>
    </row>
    <row r="154" spans="1:6" s="2" customFormat="1" ht="53.25" customHeight="1">
      <c r="A154" s="36" t="s">
        <v>6</v>
      </c>
      <c r="B154" s="22" t="s">
        <v>463</v>
      </c>
      <c r="C154" s="22" t="s">
        <v>38</v>
      </c>
      <c r="D154" s="22" t="s">
        <v>34</v>
      </c>
      <c r="E154" s="22" t="s">
        <v>51</v>
      </c>
      <c r="F154" s="15">
        <v>2041660.79</v>
      </c>
    </row>
    <row r="155" spans="1:6" s="2" customFormat="1" ht="97.5" customHeight="1">
      <c r="A155" s="36" t="s">
        <v>7</v>
      </c>
      <c r="B155" s="22" t="s">
        <v>467</v>
      </c>
      <c r="C155" s="22" t="s">
        <v>38</v>
      </c>
      <c r="D155" s="22" t="s">
        <v>34</v>
      </c>
      <c r="E155" s="22" t="s">
        <v>51</v>
      </c>
      <c r="F155" s="15">
        <v>13332079.73</v>
      </c>
    </row>
    <row r="156" spans="1:6" s="5" customFormat="1" ht="25.5">
      <c r="A156" s="28" t="s">
        <v>141</v>
      </c>
      <c r="B156" s="22" t="s">
        <v>120</v>
      </c>
      <c r="C156" s="22" t="s">
        <v>38</v>
      </c>
      <c r="D156" s="22" t="s">
        <v>35</v>
      </c>
      <c r="E156" s="22" t="s">
        <v>48</v>
      </c>
      <c r="F156" s="15">
        <v>137452.78</v>
      </c>
    </row>
    <row r="157" spans="1:6" s="2" customFormat="1" ht="25.5">
      <c r="A157" s="31" t="s">
        <v>9</v>
      </c>
      <c r="B157" s="22" t="s">
        <v>120</v>
      </c>
      <c r="C157" s="22" t="s">
        <v>38</v>
      </c>
      <c r="D157" s="22" t="s">
        <v>35</v>
      </c>
      <c r="E157" s="22" t="s">
        <v>51</v>
      </c>
      <c r="F157" s="15">
        <v>8000</v>
      </c>
    </row>
    <row r="158" spans="1:6" s="2" customFormat="1" ht="21" customHeight="1">
      <c r="A158" s="22" t="s">
        <v>45</v>
      </c>
      <c r="B158" s="22" t="s">
        <v>200</v>
      </c>
      <c r="C158" s="22"/>
      <c r="D158" s="22"/>
      <c r="E158" s="22"/>
      <c r="F158" s="15">
        <f>SUM(F159:F161)</f>
        <v>17809727</v>
      </c>
    </row>
    <row r="159" spans="1:6" s="2" customFormat="1" ht="73.5" customHeight="1">
      <c r="A159" s="29" t="s">
        <v>311</v>
      </c>
      <c r="B159" s="22" t="s">
        <v>201</v>
      </c>
      <c r="C159" s="22" t="s">
        <v>38</v>
      </c>
      <c r="D159" s="22" t="s">
        <v>34</v>
      </c>
      <c r="E159" s="22" t="s">
        <v>47</v>
      </c>
      <c r="F159" s="15">
        <f>10029178.43+918.08+3499211.43</f>
        <v>13529307.94</v>
      </c>
    </row>
    <row r="160" spans="1:6" s="2" customFormat="1" ht="51">
      <c r="A160" s="28" t="s">
        <v>312</v>
      </c>
      <c r="B160" s="22" t="s">
        <v>201</v>
      </c>
      <c r="C160" s="22" t="s">
        <v>38</v>
      </c>
      <c r="D160" s="22" t="s">
        <v>34</v>
      </c>
      <c r="E160" s="22" t="s">
        <v>48</v>
      </c>
      <c r="F160" s="15">
        <f>403376.13+3497121</f>
        <v>3900497.13</v>
      </c>
    </row>
    <row r="161" spans="1:6" s="2" customFormat="1" ht="38.25">
      <c r="A161" s="28" t="s">
        <v>15</v>
      </c>
      <c r="B161" s="22" t="s">
        <v>201</v>
      </c>
      <c r="C161" s="22" t="s">
        <v>38</v>
      </c>
      <c r="D161" s="22" t="s">
        <v>34</v>
      </c>
      <c r="E161" s="22" t="s">
        <v>50</v>
      </c>
      <c r="F161" s="15">
        <f>362759+15524+1638.93</f>
        <v>379921.93</v>
      </c>
    </row>
    <row r="162" spans="1:6" s="2" customFormat="1" ht="25.5">
      <c r="A162" s="30" t="s">
        <v>411</v>
      </c>
      <c r="B162" s="21" t="s">
        <v>116</v>
      </c>
      <c r="C162" s="22"/>
      <c r="D162" s="22"/>
      <c r="E162" s="22"/>
      <c r="F162" s="17">
        <f>SUM(F163+F171+F173+F175+F209+F211)</f>
        <v>114712032.04999998</v>
      </c>
    </row>
    <row r="163" spans="1:6" s="2" customFormat="1" ht="12.75">
      <c r="A163" s="28" t="s">
        <v>59</v>
      </c>
      <c r="B163" s="22" t="s">
        <v>225</v>
      </c>
      <c r="C163" s="22"/>
      <c r="D163" s="22"/>
      <c r="E163" s="22"/>
      <c r="F163" s="15">
        <f>SUM(F164:F170)</f>
        <v>9059386.360000001</v>
      </c>
    </row>
    <row r="164" spans="1:6" s="2" customFormat="1" ht="51">
      <c r="A164" s="29" t="s">
        <v>126</v>
      </c>
      <c r="B164" s="22" t="s">
        <v>226</v>
      </c>
      <c r="C164" s="22" t="s">
        <v>38</v>
      </c>
      <c r="D164" s="22" t="s">
        <v>35</v>
      </c>
      <c r="E164" s="22" t="s">
        <v>47</v>
      </c>
      <c r="F164" s="15">
        <f>4560887.14+414.84+1102745.92</f>
        <v>5664047.899999999</v>
      </c>
    </row>
    <row r="165" spans="1:6" s="2" customFormat="1" ht="38.25">
      <c r="A165" s="28" t="s">
        <v>143</v>
      </c>
      <c r="B165" s="22" t="s">
        <v>226</v>
      </c>
      <c r="C165" s="22" t="s">
        <v>38</v>
      </c>
      <c r="D165" s="22" t="s">
        <v>35</v>
      </c>
      <c r="E165" s="22" t="s">
        <v>48</v>
      </c>
      <c r="F165" s="15">
        <f>410539.26+351412.84</f>
        <v>761952.1000000001</v>
      </c>
    </row>
    <row r="166" spans="1:6" s="2" customFormat="1" ht="25.5">
      <c r="A166" s="28" t="s">
        <v>16</v>
      </c>
      <c r="B166" s="22" t="s">
        <v>226</v>
      </c>
      <c r="C166" s="22" t="s">
        <v>38</v>
      </c>
      <c r="D166" s="22" t="s">
        <v>35</v>
      </c>
      <c r="E166" s="22" t="s">
        <v>50</v>
      </c>
      <c r="F166" s="15">
        <v>0</v>
      </c>
    </row>
    <row r="167" spans="1:6" s="2" customFormat="1" ht="63.75">
      <c r="A167" s="29" t="s">
        <v>64</v>
      </c>
      <c r="B167" s="22" t="s">
        <v>227</v>
      </c>
      <c r="C167" s="22" t="s">
        <v>38</v>
      </c>
      <c r="D167" s="22" t="s">
        <v>35</v>
      </c>
      <c r="E167" s="22" t="s">
        <v>47</v>
      </c>
      <c r="F167" s="15">
        <v>758386.36</v>
      </c>
    </row>
    <row r="168" spans="1:6" s="2" customFormat="1" ht="51">
      <c r="A168" s="29" t="s">
        <v>301</v>
      </c>
      <c r="B168" s="22" t="s">
        <v>228</v>
      </c>
      <c r="C168" s="22" t="s">
        <v>38</v>
      </c>
      <c r="D168" s="22" t="s">
        <v>35</v>
      </c>
      <c r="E168" s="22" t="s">
        <v>47</v>
      </c>
      <c r="F168" s="15">
        <f>885868.6+255811</f>
        <v>1141679.6</v>
      </c>
    </row>
    <row r="169" spans="1:6" s="2" customFormat="1" ht="30.75" customHeight="1">
      <c r="A169" s="28" t="s">
        <v>144</v>
      </c>
      <c r="B169" s="22" t="s">
        <v>228</v>
      </c>
      <c r="C169" s="22" t="s">
        <v>38</v>
      </c>
      <c r="D169" s="22" t="s">
        <v>35</v>
      </c>
      <c r="E169" s="22" t="s">
        <v>48</v>
      </c>
      <c r="F169" s="15">
        <f>43306.79+90013.61</f>
        <v>133320.4</v>
      </c>
    </row>
    <row r="170" spans="1:6" s="2" customFormat="1" ht="86.25" customHeight="1">
      <c r="A170" s="29" t="s">
        <v>413</v>
      </c>
      <c r="B170" s="22" t="s">
        <v>412</v>
      </c>
      <c r="C170" s="22" t="s">
        <v>38</v>
      </c>
      <c r="D170" s="22" t="s">
        <v>35</v>
      </c>
      <c r="E170" s="22" t="s">
        <v>47</v>
      </c>
      <c r="F170" s="15">
        <v>600000</v>
      </c>
    </row>
    <row r="171" spans="1:6" s="2" customFormat="1" ht="12.75">
      <c r="A171" s="34" t="s">
        <v>23</v>
      </c>
      <c r="B171" s="22" t="s">
        <v>229</v>
      </c>
      <c r="C171" s="22"/>
      <c r="D171" s="22"/>
      <c r="E171" s="22"/>
      <c r="F171" s="15">
        <f>SUM(F172)</f>
        <v>75920.31</v>
      </c>
    </row>
    <row r="172" spans="1:6" s="2" customFormat="1" ht="31.5" customHeight="1">
      <c r="A172" s="28" t="s">
        <v>302</v>
      </c>
      <c r="B172" s="22" t="s">
        <v>230</v>
      </c>
      <c r="C172" s="22" t="s">
        <v>38</v>
      </c>
      <c r="D172" s="22" t="s">
        <v>35</v>
      </c>
      <c r="E172" s="22" t="s">
        <v>48</v>
      </c>
      <c r="F172" s="15">
        <v>75920.31</v>
      </c>
    </row>
    <row r="173" spans="1:6" s="2" customFormat="1" ht="27.75" customHeight="1">
      <c r="A173" s="34" t="s">
        <v>46</v>
      </c>
      <c r="B173" s="22" t="s">
        <v>207</v>
      </c>
      <c r="C173" s="22"/>
      <c r="D173" s="22"/>
      <c r="E173" s="22"/>
      <c r="F173" s="15">
        <f>SUM(F174)</f>
        <v>10530000</v>
      </c>
    </row>
    <row r="174" spans="1:6" s="2" customFormat="1" ht="41.25" customHeight="1">
      <c r="A174" s="28" t="s">
        <v>137</v>
      </c>
      <c r="B174" s="22" t="s">
        <v>208</v>
      </c>
      <c r="C174" s="22" t="s">
        <v>38</v>
      </c>
      <c r="D174" s="22" t="s">
        <v>33</v>
      </c>
      <c r="E174" s="22" t="s">
        <v>52</v>
      </c>
      <c r="F174" s="15">
        <v>10530000</v>
      </c>
    </row>
    <row r="175" spans="1:6" s="2" customFormat="1" ht="12.75">
      <c r="A175" s="28" t="s">
        <v>117</v>
      </c>
      <c r="B175" s="22" t="s">
        <v>209</v>
      </c>
      <c r="C175" s="22"/>
      <c r="D175" s="22"/>
      <c r="E175" s="22"/>
      <c r="F175" s="15">
        <f>SUM(F176:F208)</f>
        <v>90227344.36999999</v>
      </c>
    </row>
    <row r="176" spans="1:6" s="2" customFormat="1" ht="38.25">
      <c r="A176" s="31" t="s">
        <v>414</v>
      </c>
      <c r="B176" s="22" t="s">
        <v>210</v>
      </c>
      <c r="C176" s="22" t="s">
        <v>38</v>
      </c>
      <c r="D176" s="22" t="s">
        <v>32</v>
      </c>
      <c r="E176" s="22" t="s">
        <v>48</v>
      </c>
      <c r="F176" s="15">
        <v>463462.27</v>
      </c>
    </row>
    <row r="177" spans="1:6" s="2" customFormat="1" ht="43.5" customHeight="1">
      <c r="A177" s="31" t="s">
        <v>146</v>
      </c>
      <c r="B177" s="22" t="s">
        <v>210</v>
      </c>
      <c r="C177" s="22" t="s">
        <v>38</v>
      </c>
      <c r="D177" s="22" t="s">
        <v>32</v>
      </c>
      <c r="E177" s="22" t="s">
        <v>51</v>
      </c>
      <c r="F177" s="15">
        <v>30606594.77</v>
      </c>
    </row>
    <row r="178" spans="1:6" s="2" customFormat="1" ht="42" customHeight="1">
      <c r="A178" s="31" t="s">
        <v>415</v>
      </c>
      <c r="B178" s="22" t="s">
        <v>211</v>
      </c>
      <c r="C178" s="22" t="s">
        <v>38</v>
      </c>
      <c r="D178" s="22" t="s">
        <v>32</v>
      </c>
      <c r="E178" s="22" t="s">
        <v>48</v>
      </c>
      <c r="F178" s="15">
        <v>22153.22</v>
      </c>
    </row>
    <row r="179" spans="1:6" s="2" customFormat="1" ht="41.25" customHeight="1">
      <c r="A179" s="31" t="s">
        <v>147</v>
      </c>
      <c r="B179" s="22" t="s">
        <v>211</v>
      </c>
      <c r="C179" s="22" t="s">
        <v>38</v>
      </c>
      <c r="D179" s="22" t="s">
        <v>32</v>
      </c>
      <c r="E179" s="22" t="s">
        <v>51</v>
      </c>
      <c r="F179" s="15">
        <v>1438022.13</v>
      </c>
    </row>
    <row r="180" spans="1:6" s="2" customFormat="1" ht="41.25" customHeight="1">
      <c r="A180" s="31" t="s">
        <v>416</v>
      </c>
      <c r="B180" s="22" t="s">
        <v>212</v>
      </c>
      <c r="C180" s="22" t="s">
        <v>38</v>
      </c>
      <c r="D180" s="22" t="s">
        <v>32</v>
      </c>
      <c r="E180" s="22" t="s">
        <v>48</v>
      </c>
      <c r="F180" s="15">
        <v>304079.64</v>
      </c>
    </row>
    <row r="181" spans="1:6" s="2" customFormat="1" ht="38.25">
      <c r="A181" s="31" t="s">
        <v>148</v>
      </c>
      <c r="B181" s="22" t="s">
        <v>212</v>
      </c>
      <c r="C181" s="22" t="s">
        <v>38</v>
      </c>
      <c r="D181" s="22" t="s">
        <v>32</v>
      </c>
      <c r="E181" s="22" t="s">
        <v>51</v>
      </c>
      <c r="F181" s="15">
        <v>19940626.27</v>
      </c>
    </row>
    <row r="182" spans="1:6" s="2" customFormat="1" ht="55.5" customHeight="1">
      <c r="A182" s="36" t="s">
        <v>417</v>
      </c>
      <c r="B182" s="22" t="s">
        <v>213</v>
      </c>
      <c r="C182" s="22" t="s">
        <v>38</v>
      </c>
      <c r="D182" s="22" t="s">
        <v>32</v>
      </c>
      <c r="E182" s="22" t="s">
        <v>48</v>
      </c>
      <c r="F182" s="15">
        <v>1368.47</v>
      </c>
    </row>
    <row r="183" spans="1:6" s="2" customFormat="1" ht="51">
      <c r="A183" s="31" t="s">
        <v>0</v>
      </c>
      <c r="B183" s="22" t="s">
        <v>213</v>
      </c>
      <c r="C183" s="22" t="s">
        <v>38</v>
      </c>
      <c r="D183" s="22" t="s">
        <v>32</v>
      </c>
      <c r="E183" s="22" t="s">
        <v>51</v>
      </c>
      <c r="F183" s="15">
        <v>85976.71</v>
      </c>
    </row>
    <row r="184" spans="1:6" s="2" customFormat="1" ht="51">
      <c r="A184" s="31" t="s">
        <v>418</v>
      </c>
      <c r="B184" s="22" t="s">
        <v>214</v>
      </c>
      <c r="C184" s="22" t="s">
        <v>38</v>
      </c>
      <c r="D184" s="22" t="s">
        <v>32</v>
      </c>
      <c r="E184" s="22" t="s">
        <v>48</v>
      </c>
      <c r="F184" s="15">
        <v>261.16</v>
      </c>
    </row>
    <row r="185" spans="1:6" s="2" customFormat="1" ht="42" customHeight="1">
      <c r="A185" s="31" t="s">
        <v>1</v>
      </c>
      <c r="B185" s="22" t="s">
        <v>214</v>
      </c>
      <c r="C185" s="22" t="s">
        <v>38</v>
      </c>
      <c r="D185" s="22" t="s">
        <v>32</v>
      </c>
      <c r="E185" s="22" t="s">
        <v>51</v>
      </c>
      <c r="F185" s="15">
        <v>16955</v>
      </c>
    </row>
    <row r="186" spans="1:6" s="4" customFormat="1" ht="67.5" customHeight="1">
      <c r="A186" s="29" t="s">
        <v>294</v>
      </c>
      <c r="B186" s="22" t="s">
        <v>215</v>
      </c>
      <c r="C186" s="22" t="s">
        <v>38</v>
      </c>
      <c r="D186" s="22" t="s">
        <v>32</v>
      </c>
      <c r="E186" s="22" t="s">
        <v>48</v>
      </c>
      <c r="F186" s="15">
        <v>54743.1</v>
      </c>
    </row>
    <row r="187" spans="1:6" s="2" customFormat="1" ht="54" customHeight="1">
      <c r="A187" s="36" t="s">
        <v>295</v>
      </c>
      <c r="B187" s="22" t="s">
        <v>215</v>
      </c>
      <c r="C187" s="22" t="s">
        <v>38</v>
      </c>
      <c r="D187" s="22" t="s">
        <v>32</v>
      </c>
      <c r="E187" s="22" t="s">
        <v>51</v>
      </c>
      <c r="F187" s="15">
        <v>2100202.6</v>
      </c>
    </row>
    <row r="188" spans="1:6" s="3" customFormat="1" ht="36.75" customHeight="1">
      <c r="A188" s="31" t="s">
        <v>144</v>
      </c>
      <c r="B188" s="22" t="s">
        <v>216</v>
      </c>
      <c r="C188" s="22" t="s">
        <v>38</v>
      </c>
      <c r="D188" s="22" t="s">
        <v>32</v>
      </c>
      <c r="E188" s="22" t="s">
        <v>48</v>
      </c>
      <c r="F188" s="15">
        <v>187172.53</v>
      </c>
    </row>
    <row r="189" spans="1:6" s="2" customFormat="1" ht="27" customHeight="1">
      <c r="A189" s="31" t="s">
        <v>350</v>
      </c>
      <c r="B189" s="22" t="s">
        <v>216</v>
      </c>
      <c r="C189" s="22" t="s">
        <v>38</v>
      </c>
      <c r="D189" s="22" t="s">
        <v>32</v>
      </c>
      <c r="E189" s="22" t="s">
        <v>51</v>
      </c>
      <c r="F189" s="15">
        <v>12458927.47</v>
      </c>
    </row>
    <row r="190" spans="1:6" s="2" customFormat="1" ht="41.25" customHeight="1">
      <c r="A190" s="28" t="s">
        <v>19</v>
      </c>
      <c r="B190" s="22" t="s">
        <v>217</v>
      </c>
      <c r="C190" s="22" t="s">
        <v>38</v>
      </c>
      <c r="D190" s="22" t="s">
        <v>32</v>
      </c>
      <c r="E190" s="22" t="s">
        <v>48</v>
      </c>
      <c r="F190" s="15">
        <v>5688.88</v>
      </c>
    </row>
    <row r="191" spans="1:6" s="2" customFormat="1" ht="39" customHeight="1">
      <c r="A191" s="31" t="s">
        <v>18</v>
      </c>
      <c r="B191" s="22" t="s">
        <v>217</v>
      </c>
      <c r="C191" s="22" t="s">
        <v>38</v>
      </c>
      <c r="D191" s="22" t="s">
        <v>32</v>
      </c>
      <c r="E191" s="22" t="s">
        <v>51</v>
      </c>
      <c r="F191" s="15">
        <v>421082.44</v>
      </c>
    </row>
    <row r="192" spans="1:6" s="2" customFormat="1" ht="39" customHeight="1">
      <c r="A192" s="31" t="s">
        <v>422</v>
      </c>
      <c r="B192" s="22" t="s">
        <v>218</v>
      </c>
      <c r="C192" s="22" t="s">
        <v>38</v>
      </c>
      <c r="D192" s="22" t="s">
        <v>32</v>
      </c>
      <c r="E192" s="22" t="s">
        <v>48</v>
      </c>
      <c r="F192" s="15">
        <v>45715.74</v>
      </c>
    </row>
    <row r="193" spans="1:6" s="2" customFormat="1" ht="39.75" customHeight="1">
      <c r="A193" s="31" t="s">
        <v>296</v>
      </c>
      <c r="B193" s="22" t="s">
        <v>218</v>
      </c>
      <c r="C193" s="22" t="s">
        <v>38</v>
      </c>
      <c r="D193" s="22" t="s">
        <v>32</v>
      </c>
      <c r="E193" s="22" t="s">
        <v>51</v>
      </c>
      <c r="F193" s="15">
        <v>3575743.78</v>
      </c>
    </row>
    <row r="194" spans="1:6" s="2" customFormat="1" ht="39.75" customHeight="1">
      <c r="A194" s="31" t="s">
        <v>423</v>
      </c>
      <c r="B194" s="22" t="s">
        <v>219</v>
      </c>
      <c r="C194" s="22" t="s">
        <v>38</v>
      </c>
      <c r="D194" s="22" t="s">
        <v>32</v>
      </c>
      <c r="E194" s="22" t="s">
        <v>48</v>
      </c>
      <c r="F194" s="15">
        <v>149531.58</v>
      </c>
    </row>
    <row r="195" spans="1:6" s="2" customFormat="1" ht="42" customHeight="1">
      <c r="A195" s="31" t="s">
        <v>14</v>
      </c>
      <c r="B195" s="22" t="s">
        <v>219</v>
      </c>
      <c r="C195" s="22" t="s">
        <v>38</v>
      </c>
      <c r="D195" s="22" t="s">
        <v>32</v>
      </c>
      <c r="E195" s="22" t="s">
        <v>51</v>
      </c>
      <c r="F195" s="15">
        <v>16543863.38</v>
      </c>
    </row>
    <row r="196" spans="1:6" s="2" customFormat="1" ht="73.5" customHeight="1">
      <c r="A196" s="36" t="s">
        <v>424</v>
      </c>
      <c r="B196" s="22" t="s">
        <v>362</v>
      </c>
      <c r="C196" s="22" t="s">
        <v>38</v>
      </c>
      <c r="D196" s="22" t="s">
        <v>32</v>
      </c>
      <c r="E196" s="22" t="s">
        <v>48</v>
      </c>
      <c r="F196" s="15">
        <v>71.34</v>
      </c>
    </row>
    <row r="197" spans="1:6" s="2" customFormat="1" ht="66.75" customHeight="1">
      <c r="A197" s="36" t="s">
        <v>363</v>
      </c>
      <c r="B197" s="22" t="s">
        <v>362</v>
      </c>
      <c r="C197" s="22" t="s">
        <v>38</v>
      </c>
      <c r="D197" s="22" t="s">
        <v>32</v>
      </c>
      <c r="E197" s="22" t="s">
        <v>51</v>
      </c>
      <c r="F197" s="15">
        <v>4756.29</v>
      </c>
    </row>
    <row r="198" spans="1:6" s="2" customFormat="1" ht="53.25" customHeight="1">
      <c r="A198" s="36" t="s">
        <v>297</v>
      </c>
      <c r="B198" s="22" t="s">
        <v>220</v>
      </c>
      <c r="C198" s="22" t="s">
        <v>38</v>
      </c>
      <c r="D198" s="22" t="s">
        <v>32</v>
      </c>
      <c r="E198" s="22" t="s">
        <v>48</v>
      </c>
      <c r="F198" s="15">
        <v>6662.98</v>
      </c>
    </row>
    <row r="199" spans="1:6" s="2" customFormat="1" ht="42" customHeight="1">
      <c r="A199" s="36" t="s">
        <v>297</v>
      </c>
      <c r="B199" s="22" t="s">
        <v>220</v>
      </c>
      <c r="C199" s="22" t="s">
        <v>38</v>
      </c>
      <c r="D199" s="22" t="s">
        <v>32</v>
      </c>
      <c r="E199" s="22" t="s">
        <v>51</v>
      </c>
      <c r="F199" s="15">
        <v>381337.02</v>
      </c>
    </row>
    <row r="200" spans="1:6" s="2" customFormat="1" ht="33.75" customHeight="1">
      <c r="A200" s="31" t="s">
        <v>425</v>
      </c>
      <c r="B200" s="22" t="s">
        <v>221</v>
      </c>
      <c r="C200" s="22" t="s">
        <v>38</v>
      </c>
      <c r="D200" s="22" t="s">
        <v>32</v>
      </c>
      <c r="E200" s="22" t="s">
        <v>48</v>
      </c>
      <c r="F200" s="15">
        <v>0</v>
      </c>
    </row>
    <row r="201" spans="1:6" s="2" customFormat="1" ht="27" customHeight="1">
      <c r="A201" s="31" t="s">
        <v>298</v>
      </c>
      <c r="B201" s="22" t="s">
        <v>221</v>
      </c>
      <c r="C201" s="22" t="s">
        <v>38</v>
      </c>
      <c r="D201" s="22" t="s">
        <v>32</v>
      </c>
      <c r="E201" s="22" t="s">
        <v>51</v>
      </c>
      <c r="F201" s="15">
        <v>0</v>
      </c>
    </row>
    <row r="202" spans="1:6" s="2" customFormat="1" ht="69.75" customHeight="1">
      <c r="A202" s="36" t="s">
        <v>426</v>
      </c>
      <c r="B202" s="22" t="s">
        <v>222</v>
      </c>
      <c r="C202" s="22" t="s">
        <v>38</v>
      </c>
      <c r="D202" s="22" t="s">
        <v>32</v>
      </c>
      <c r="E202" s="22" t="s">
        <v>48</v>
      </c>
      <c r="F202" s="15">
        <v>1385.8</v>
      </c>
    </row>
    <row r="203" spans="1:6" s="2" customFormat="1" ht="70.5" customHeight="1">
      <c r="A203" s="36" t="s">
        <v>299</v>
      </c>
      <c r="B203" s="22" t="s">
        <v>222</v>
      </c>
      <c r="C203" s="22" t="s">
        <v>38</v>
      </c>
      <c r="D203" s="22" t="s">
        <v>32</v>
      </c>
      <c r="E203" s="22" t="s">
        <v>51</v>
      </c>
      <c r="F203" s="15">
        <v>97000</v>
      </c>
    </row>
    <row r="204" spans="1:6" s="2" customFormat="1" ht="27.75" customHeight="1">
      <c r="A204" s="31" t="s">
        <v>10</v>
      </c>
      <c r="B204" s="22" t="s">
        <v>231</v>
      </c>
      <c r="C204" s="22" t="s">
        <v>38</v>
      </c>
      <c r="D204" s="22" t="s">
        <v>35</v>
      </c>
      <c r="E204" s="22" t="s">
        <v>51</v>
      </c>
      <c r="F204" s="15">
        <v>945000</v>
      </c>
    </row>
    <row r="205" spans="1:6" s="2" customFormat="1" ht="32.25" customHeight="1">
      <c r="A205" s="31" t="s">
        <v>11</v>
      </c>
      <c r="B205" s="22" t="s">
        <v>232</v>
      </c>
      <c r="C205" s="22" t="s">
        <v>38</v>
      </c>
      <c r="D205" s="22" t="s">
        <v>35</v>
      </c>
      <c r="E205" s="22" t="s">
        <v>51</v>
      </c>
      <c r="F205" s="15">
        <v>196700</v>
      </c>
    </row>
    <row r="206" spans="1:6" s="2" customFormat="1" ht="27.75" customHeight="1">
      <c r="A206" s="28" t="s">
        <v>142</v>
      </c>
      <c r="B206" s="22" t="s">
        <v>233</v>
      </c>
      <c r="C206" s="22" t="s">
        <v>38</v>
      </c>
      <c r="D206" s="22" t="s">
        <v>35</v>
      </c>
      <c r="E206" s="22" t="s">
        <v>48</v>
      </c>
      <c r="F206" s="15">
        <v>106281.8</v>
      </c>
    </row>
    <row r="207" spans="1:6" s="2" customFormat="1" ht="28.5" customHeight="1">
      <c r="A207" s="31" t="s">
        <v>12</v>
      </c>
      <c r="B207" s="22" t="s">
        <v>234</v>
      </c>
      <c r="C207" s="22" t="s">
        <v>38</v>
      </c>
      <c r="D207" s="22" t="s">
        <v>35</v>
      </c>
      <c r="E207" s="22" t="s">
        <v>51</v>
      </c>
      <c r="F207" s="15">
        <v>18978</v>
      </c>
    </row>
    <row r="208" spans="1:6" s="2" customFormat="1" ht="27" customHeight="1">
      <c r="A208" s="31" t="s">
        <v>13</v>
      </c>
      <c r="B208" s="22" t="s">
        <v>235</v>
      </c>
      <c r="C208" s="22" t="s">
        <v>38</v>
      </c>
      <c r="D208" s="22" t="s">
        <v>35</v>
      </c>
      <c r="E208" s="22" t="s">
        <v>51</v>
      </c>
      <c r="F208" s="15">
        <v>47000</v>
      </c>
    </row>
    <row r="209" spans="1:6" s="2" customFormat="1" ht="16.5" customHeight="1">
      <c r="A209" s="28" t="s">
        <v>49</v>
      </c>
      <c r="B209" s="22" t="s">
        <v>236</v>
      </c>
      <c r="C209" s="22"/>
      <c r="D209" s="22"/>
      <c r="E209" s="22"/>
      <c r="F209" s="15">
        <f>SUM(F210)</f>
        <v>28896.16</v>
      </c>
    </row>
    <row r="210" spans="1:6" s="2" customFormat="1" ht="45" customHeight="1">
      <c r="A210" s="28" t="s">
        <v>66</v>
      </c>
      <c r="B210" s="22" t="s">
        <v>237</v>
      </c>
      <c r="C210" s="22" t="s">
        <v>38</v>
      </c>
      <c r="D210" s="22" t="s">
        <v>35</v>
      </c>
      <c r="E210" s="22" t="s">
        <v>50</v>
      </c>
      <c r="F210" s="15">
        <v>28896.16</v>
      </c>
    </row>
    <row r="211" spans="1:6" s="2" customFormat="1" ht="24.75" customHeight="1">
      <c r="A211" s="31" t="s">
        <v>115</v>
      </c>
      <c r="B211" s="22" t="s">
        <v>223</v>
      </c>
      <c r="C211" s="22"/>
      <c r="D211" s="22"/>
      <c r="E211" s="22"/>
      <c r="F211" s="15">
        <f>SUM(F212)</f>
        <v>4790484.85</v>
      </c>
    </row>
    <row r="212" spans="1:6" s="3" customFormat="1" ht="27" customHeight="1">
      <c r="A212" s="31" t="s">
        <v>300</v>
      </c>
      <c r="B212" s="22" t="s">
        <v>224</v>
      </c>
      <c r="C212" s="22" t="s">
        <v>38</v>
      </c>
      <c r="D212" s="22" t="s">
        <v>32</v>
      </c>
      <c r="E212" s="22" t="s">
        <v>51</v>
      </c>
      <c r="F212" s="15">
        <v>4790484.85</v>
      </c>
    </row>
    <row r="213" spans="1:6" s="2" customFormat="1" ht="29.25" customHeight="1">
      <c r="A213" s="30" t="s">
        <v>427</v>
      </c>
      <c r="B213" s="21" t="s">
        <v>238</v>
      </c>
      <c r="C213" s="22"/>
      <c r="D213" s="22"/>
      <c r="E213" s="22"/>
      <c r="F213" s="17">
        <f>F214+F219</f>
        <v>7669080.9399999995</v>
      </c>
    </row>
    <row r="214" spans="1:13" s="2" customFormat="1" ht="13.5">
      <c r="A214" s="28" t="s">
        <v>59</v>
      </c>
      <c r="B214" s="22" t="s">
        <v>239</v>
      </c>
      <c r="C214" s="22"/>
      <c r="D214" s="22"/>
      <c r="E214" s="22"/>
      <c r="F214" s="15">
        <f>SUM(F215:F218)</f>
        <v>7668229.9399999995</v>
      </c>
      <c r="G214" s="6"/>
      <c r="H214" s="6"/>
      <c r="I214" s="6"/>
      <c r="J214" s="6"/>
      <c r="K214" s="7"/>
      <c r="L214" s="8"/>
      <c r="M214" s="12"/>
    </row>
    <row r="215" spans="1:6" s="2" customFormat="1" ht="63.75">
      <c r="A215" s="29" t="s">
        <v>64</v>
      </c>
      <c r="B215" s="22" t="s">
        <v>240</v>
      </c>
      <c r="C215" s="22" t="s">
        <v>31</v>
      </c>
      <c r="D215" s="22" t="s">
        <v>35</v>
      </c>
      <c r="E215" s="22" t="s">
        <v>47</v>
      </c>
      <c r="F215" s="15">
        <f>2421104.99+1844.5+1493289.57</f>
        <v>3916239.0600000005</v>
      </c>
    </row>
    <row r="216" spans="1:6" s="2" customFormat="1" ht="38.25" customHeight="1">
      <c r="A216" s="28" t="s">
        <v>65</v>
      </c>
      <c r="B216" s="22" t="s">
        <v>240</v>
      </c>
      <c r="C216" s="22" t="s">
        <v>31</v>
      </c>
      <c r="D216" s="22" t="s">
        <v>35</v>
      </c>
      <c r="E216" s="22" t="s">
        <v>48</v>
      </c>
      <c r="F216" s="15">
        <f>1224968.29+75517.4</f>
        <v>1300485.69</v>
      </c>
    </row>
    <row r="217" spans="1:6" s="2" customFormat="1" ht="25.5">
      <c r="A217" s="28" t="s">
        <v>314</v>
      </c>
      <c r="B217" s="22" t="s">
        <v>240</v>
      </c>
      <c r="C217" s="22" t="s">
        <v>31</v>
      </c>
      <c r="D217" s="22" t="s">
        <v>35</v>
      </c>
      <c r="E217" s="22" t="s">
        <v>50</v>
      </c>
      <c r="F217" s="15">
        <v>0</v>
      </c>
    </row>
    <row r="218" spans="1:6" s="2" customFormat="1" ht="93" customHeight="1">
      <c r="A218" s="29" t="s">
        <v>429</v>
      </c>
      <c r="B218" s="22" t="s">
        <v>428</v>
      </c>
      <c r="C218" s="22" t="s">
        <v>31</v>
      </c>
      <c r="D218" s="22" t="s">
        <v>35</v>
      </c>
      <c r="E218" s="22" t="s">
        <v>47</v>
      </c>
      <c r="F218" s="15">
        <v>2451505.19</v>
      </c>
    </row>
    <row r="219" spans="1:6" s="2" customFormat="1" ht="18" customHeight="1">
      <c r="A219" s="28" t="s">
        <v>49</v>
      </c>
      <c r="B219" s="22" t="s">
        <v>241</v>
      </c>
      <c r="C219" s="22"/>
      <c r="D219" s="22"/>
      <c r="E219" s="22"/>
      <c r="F219" s="15">
        <f>F220</f>
        <v>851</v>
      </c>
    </row>
    <row r="220" spans="1:6" s="2" customFormat="1" ht="43.5" customHeight="1">
      <c r="A220" s="28" t="s">
        <v>66</v>
      </c>
      <c r="B220" s="22" t="s">
        <v>242</v>
      </c>
      <c r="C220" s="22" t="s">
        <v>31</v>
      </c>
      <c r="D220" s="22" t="s">
        <v>35</v>
      </c>
      <c r="E220" s="22" t="s">
        <v>50</v>
      </c>
      <c r="F220" s="15">
        <v>851</v>
      </c>
    </row>
    <row r="221" spans="1:6" s="2" customFormat="1" ht="28.5" customHeight="1">
      <c r="A221" s="37" t="s">
        <v>465</v>
      </c>
      <c r="B221" s="21" t="s">
        <v>90</v>
      </c>
      <c r="C221" s="22"/>
      <c r="D221" s="22"/>
      <c r="E221" s="22"/>
      <c r="F221" s="17">
        <f>F222</f>
        <v>1696974.3</v>
      </c>
    </row>
    <row r="222" spans="1:13" s="2" customFormat="1" ht="30" customHeight="1">
      <c r="A222" s="31" t="s">
        <v>88</v>
      </c>
      <c r="B222" s="22" t="s">
        <v>91</v>
      </c>
      <c r="C222" s="22"/>
      <c r="D222" s="22"/>
      <c r="E222" s="22"/>
      <c r="F222" s="15">
        <f>SUM(F223)</f>
        <v>1696974.3</v>
      </c>
      <c r="G222" s="6"/>
      <c r="H222" s="6"/>
      <c r="I222" s="6"/>
      <c r="J222" s="6"/>
      <c r="K222" s="7"/>
      <c r="L222" s="8"/>
      <c r="M222" s="9"/>
    </row>
    <row r="223" spans="1:15" s="2" customFormat="1" ht="14.25" customHeight="1">
      <c r="A223" s="31" t="s">
        <v>89</v>
      </c>
      <c r="B223" s="22" t="s">
        <v>92</v>
      </c>
      <c r="C223" s="22"/>
      <c r="D223" s="22"/>
      <c r="E223" s="22"/>
      <c r="F223" s="15">
        <f>F224</f>
        <v>1696974.3</v>
      </c>
      <c r="G223" s="6"/>
      <c r="H223" s="6"/>
      <c r="I223" s="6"/>
      <c r="J223" s="6"/>
      <c r="K223" s="14"/>
      <c r="L223" s="8"/>
      <c r="M223" s="9"/>
      <c r="N223" s="11"/>
      <c r="O223" s="11"/>
    </row>
    <row r="224" spans="1:15" s="2" customFormat="1" ht="56.25" customHeight="1">
      <c r="A224" s="36" t="s">
        <v>514</v>
      </c>
      <c r="B224" s="22" t="s">
        <v>554</v>
      </c>
      <c r="C224" s="22" t="s">
        <v>38</v>
      </c>
      <c r="D224" s="22" t="s">
        <v>32</v>
      </c>
      <c r="E224" s="22" t="s">
        <v>51</v>
      </c>
      <c r="F224" s="15">
        <v>1696974.3</v>
      </c>
      <c r="G224" s="6"/>
      <c r="H224" s="6"/>
      <c r="I224" s="6"/>
      <c r="J224" s="6"/>
      <c r="K224" s="14"/>
      <c r="L224" s="8"/>
      <c r="M224" s="9"/>
      <c r="N224" s="11"/>
      <c r="O224" s="11"/>
    </row>
    <row r="225" spans="1:6" s="2" customFormat="1" ht="25.5">
      <c r="A225" s="30" t="s">
        <v>431</v>
      </c>
      <c r="B225" s="21" t="s">
        <v>243</v>
      </c>
      <c r="C225" s="22"/>
      <c r="D225" s="22"/>
      <c r="E225" s="22"/>
      <c r="F225" s="17">
        <f>F226+F231+F236</f>
        <v>8998003.02</v>
      </c>
    </row>
    <row r="226" spans="1:6" s="2" customFormat="1" ht="13.5" customHeight="1">
      <c r="A226" s="28" t="s">
        <v>59</v>
      </c>
      <c r="B226" s="22" t="s">
        <v>244</v>
      </c>
      <c r="C226" s="22"/>
      <c r="D226" s="22"/>
      <c r="E226" s="22"/>
      <c r="F226" s="15">
        <f>SUM(F227:F230)</f>
        <v>6811027.140000001</v>
      </c>
    </row>
    <row r="227" spans="1:6" s="2" customFormat="1" ht="63.75">
      <c r="A227" s="29" t="s">
        <v>64</v>
      </c>
      <c r="B227" s="22" t="s">
        <v>245</v>
      </c>
      <c r="C227" s="22" t="s">
        <v>31</v>
      </c>
      <c r="D227" s="22" t="s">
        <v>43</v>
      </c>
      <c r="E227" s="22" t="s">
        <v>47</v>
      </c>
      <c r="F227" s="15">
        <f>2256357.34+1348.08+1529870.62</f>
        <v>3787576.04</v>
      </c>
    </row>
    <row r="228" spans="1:6" s="2" customFormat="1" ht="42.75" customHeight="1">
      <c r="A228" s="28" t="s">
        <v>65</v>
      </c>
      <c r="B228" s="22" t="s">
        <v>245</v>
      </c>
      <c r="C228" s="22" t="s">
        <v>31</v>
      </c>
      <c r="D228" s="22" t="s">
        <v>43</v>
      </c>
      <c r="E228" s="22" t="s">
        <v>48</v>
      </c>
      <c r="F228" s="15">
        <f>272331.07+260268.48</f>
        <v>532599.55</v>
      </c>
    </row>
    <row r="229" spans="1:6" s="2" customFormat="1" ht="39.75" customHeight="1">
      <c r="A229" s="28" t="s">
        <v>66</v>
      </c>
      <c r="B229" s="22" t="s">
        <v>245</v>
      </c>
      <c r="C229" s="22" t="s">
        <v>31</v>
      </c>
      <c r="D229" s="22" t="s">
        <v>43</v>
      </c>
      <c r="E229" s="22" t="s">
        <v>50</v>
      </c>
      <c r="F229" s="15">
        <f>230000+265.28+2491.04</f>
        <v>232756.32</v>
      </c>
    </row>
    <row r="230" spans="1:6" s="2" customFormat="1" ht="87" customHeight="1">
      <c r="A230" s="29" t="s">
        <v>413</v>
      </c>
      <c r="B230" s="22" t="s">
        <v>430</v>
      </c>
      <c r="C230" s="22" t="s">
        <v>31</v>
      </c>
      <c r="D230" s="22" t="s">
        <v>43</v>
      </c>
      <c r="E230" s="22" t="s">
        <v>47</v>
      </c>
      <c r="F230" s="15">
        <v>2258095.23</v>
      </c>
    </row>
    <row r="231" spans="1:6" s="2" customFormat="1" ht="16.5" customHeight="1">
      <c r="A231" s="28" t="s">
        <v>23</v>
      </c>
      <c r="B231" s="22" t="s">
        <v>246</v>
      </c>
      <c r="C231" s="22"/>
      <c r="D231" s="22"/>
      <c r="E231" s="22"/>
      <c r="F231" s="15">
        <f>SUM(F232:F235)</f>
        <v>2044582.01</v>
      </c>
    </row>
    <row r="232" spans="1:6" s="2" customFormat="1" ht="25.5" customHeight="1">
      <c r="A232" s="28" t="s">
        <v>145</v>
      </c>
      <c r="B232" s="22" t="s">
        <v>251</v>
      </c>
      <c r="C232" s="22" t="s">
        <v>34</v>
      </c>
      <c r="D232" s="22" t="s">
        <v>41</v>
      </c>
      <c r="E232" s="22" t="s">
        <v>48</v>
      </c>
      <c r="F232" s="15">
        <v>15951</v>
      </c>
    </row>
    <row r="233" spans="1:6" s="2" customFormat="1" ht="25.5" customHeight="1">
      <c r="A233" s="28" t="s">
        <v>20</v>
      </c>
      <c r="B233" s="22" t="s">
        <v>251</v>
      </c>
      <c r="C233" s="22" t="s">
        <v>34</v>
      </c>
      <c r="D233" s="22" t="s">
        <v>41</v>
      </c>
      <c r="E233" s="22" t="s">
        <v>50</v>
      </c>
      <c r="F233" s="15">
        <v>0</v>
      </c>
    </row>
    <row r="234" spans="1:6" s="2" customFormat="1" ht="38.25" customHeight="1">
      <c r="A234" s="28" t="s">
        <v>316</v>
      </c>
      <c r="B234" s="22" t="s">
        <v>247</v>
      </c>
      <c r="C234" s="22" t="s">
        <v>31</v>
      </c>
      <c r="D234" s="22" t="s">
        <v>43</v>
      </c>
      <c r="E234" s="22" t="s">
        <v>48</v>
      </c>
      <c r="F234" s="15">
        <v>1957821.01</v>
      </c>
    </row>
    <row r="235" spans="1:6" s="2" customFormat="1" ht="38.25" customHeight="1">
      <c r="A235" s="28" t="s">
        <v>317</v>
      </c>
      <c r="B235" s="22" t="s">
        <v>555</v>
      </c>
      <c r="C235" s="22" t="s">
        <v>31</v>
      </c>
      <c r="D235" s="22" t="s">
        <v>43</v>
      </c>
      <c r="E235" s="22" t="s">
        <v>50</v>
      </c>
      <c r="F235" s="15">
        <v>70810</v>
      </c>
    </row>
    <row r="236" spans="1:6" s="2" customFormat="1" ht="12.75">
      <c r="A236" s="28" t="s">
        <v>49</v>
      </c>
      <c r="B236" s="22" t="s">
        <v>248</v>
      </c>
      <c r="C236" s="22"/>
      <c r="D236" s="22"/>
      <c r="E236" s="22"/>
      <c r="F236" s="15">
        <f>SUM(F237:F238)</f>
        <v>142393.87</v>
      </c>
    </row>
    <row r="237" spans="1:6" s="2" customFormat="1" ht="42" customHeight="1">
      <c r="A237" s="28" t="s">
        <v>66</v>
      </c>
      <c r="B237" s="22" t="s">
        <v>249</v>
      </c>
      <c r="C237" s="22" t="s">
        <v>31</v>
      </c>
      <c r="D237" s="22" t="s">
        <v>43</v>
      </c>
      <c r="E237" s="22" t="s">
        <v>50</v>
      </c>
      <c r="F237" s="15">
        <v>1326.4</v>
      </c>
    </row>
    <row r="238" spans="1:6" s="2" customFormat="1" ht="25.5">
      <c r="A238" s="28" t="s">
        <v>317</v>
      </c>
      <c r="B238" s="22" t="s">
        <v>250</v>
      </c>
      <c r="C238" s="22" t="s">
        <v>31</v>
      </c>
      <c r="D238" s="22" t="s">
        <v>43</v>
      </c>
      <c r="E238" s="22" t="s">
        <v>50</v>
      </c>
      <c r="F238" s="15">
        <v>141067.47</v>
      </c>
    </row>
    <row r="239" spans="1:6" s="2" customFormat="1" ht="38.25">
      <c r="A239" s="37" t="s">
        <v>432</v>
      </c>
      <c r="B239" s="21" t="s">
        <v>109</v>
      </c>
      <c r="C239" s="22"/>
      <c r="D239" s="22"/>
      <c r="E239" s="22"/>
      <c r="F239" s="17">
        <f>F240</f>
        <v>3097573.12</v>
      </c>
    </row>
    <row r="240" spans="1:6" s="2" customFormat="1" ht="12.75">
      <c r="A240" s="31" t="s">
        <v>23</v>
      </c>
      <c r="B240" s="22" t="s">
        <v>252</v>
      </c>
      <c r="C240" s="22"/>
      <c r="D240" s="22"/>
      <c r="E240" s="22"/>
      <c r="F240" s="15">
        <f>SUM(F241)</f>
        <v>3097573.12</v>
      </c>
    </row>
    <row r="241" spans="1:6" s="2" customFormat="1" ht="25.5">
      <c r="A241" s="28" t="s">
        <v>469</v>
      </c>
      <c r="B241" s="22" t="s">
        <v>433</v>
      </c>
      <c r="C241" s="22" t="s">
        <v>39</v>
      </c>
      <c r="D241" s="22" t="s">
        <v>33</v>
      </c>
      <c r="E241" s="22" t="s">
        <v>48</v>
      </c>
      <c r="F241" s="15">
        <v>3097573.12</v>
      </c>
    </row>
    <row r="242" spans="1:6" s="2" customFormat="1" ht="40.5" customHeight="1">
      <c r="A242" s="37" t="s">
        <v>434</v>
      </c>
      <c r="B242" s="21" t="s">
        <v>24</v>
      </c>
      <c r="C242" s="22"/>
      <c r="D242" s="22"/>
      <c r="E242" s="22"/>
      <c r="F242" s="17">
        <f>F243+F254</f>
        <v>6800223.909999999</v>
      </c>
    </row>
    <row r="243" spans="1:13" s="2" customFormat="1" ht="25.5">
      <c r="A243" s="31" t="s">
        <v>435</v>
      </c>
      <c r="B243" s="22" t="s">
        <v>253</v>
      </c>
      <c r="C243" s="22"/>
      <c r="D243" s="22"/>
      <c r="E243" s="22"/>
      <c r="F243" s="15">
        <f>SUM(F244:F253)</f>
        <v>6800223.909999999</v>
      </c>
      <c r="G243" s="6"/>
      <c r="H243" s="6"/>
      <c r="I243" s="6"/>
      <c r="J243" s="6"/>
      <c r="K243" s="7"/>
      <c r="L243" s="8"/>
      <c r="M243" s="9"/>
    </row>
    <row r="244" spans="1:13" s="2" customFormat="1" ht="38.25">
      <c r="A244" s="31" t="s">
        <v>437</v>
      </c>
      <c r="B244" s="22" t="s">
        <v>436</v>
      </c>
      <c r="C244" s="22" t="s">
        <v>34</v>
      </c>
      <c r="D244" s="22" t="s">
        <v>36</v>
      </c>
      <c r="E244" s="22" t="s">
        <v>48</v>
      </c>
      <c r="F244" s="15">
        <v>0</v>
      </c>
      <c r="G244" s="6"/>
      <c r="H244" s="6"/>
      <c r="I244" s="6"/>
      <c r="J244" s="6"/>
      <c r="K244" s="7"/>
      <c r="L244" s="8"/>
      <c r="M244" s="9"/>
    </row>
    <row r="245" spans="1:13" s="2" customFormat="1" ht="38.25">
      <c r="A245" s="31" t="s">
        <v>437</v>
      </c>
      <c r="B245" s="22" t="s">
        <v>517</v>
      </c>
      <c r="C245" s="22" t="s">
        <v>34</v>
      </c>
      <c r="D245" s="22" t="s">
        <v>36</v>
      </c>
      <c r="E245" s="22" t="s">
        <v>48</v>
      </c>
      <c r="F245" s="15">
        <v>0</v>
      </c>
      <c r="G245" s="6"/>
      <c r="H245" s="6"/>
      <c r="I245" s="6"/>
      <c r="J245" s="6"/>
      <c r="K245" s="7"/>
      <c r="L245" s="8"/>
      <c r="M245" s="9"/>
    </row>
    <row r="246" spans="1:6" s="2" customFormat="1" ht="25.5">
      <c r="A246" s="28" t="s">
        <v>438</v>
      </c>
      <c r="B246" s="22" t="s">
        <v>254</v>
      </c>
      <c r="C246" s="22" t="s">
        <v>34</v>
      </c>
      <c r="D246" s="22" t="s">
        <v>36</v>
      </c>
      <c r="E246" s="22" t="s">
        <v>48</v>
      </c>
      <c r="F246" s="15">
        <v>2645340.74</v>
      </c>
    </row>
    <row r="247" spans="1:6" s="2" customFormat="1" ht="25.5">
      <c r="A247" s="28" t="s">
        <v>322</v>
      </c>
      <c r="B247" s="22" t="s">
        <v>255</v>
      </c>
      <c r="C247" s="22" t="s">
        <v>34</v>
      </c>
      <c r="D247" s="22" t="s">
        <v>36</v>
      </c>
      <c r="E247" s="22" t="s">
        <v>48</v>
      </c>
      <c r="F247" s="15">
        <v>199619.18</v>
      </c>
    </row>
    <row r="248" spans="1:6" s="2" customFormat="1" ht="25.5">
      <c r="A248" s="28" t="s">
        <v>323</v>
      </c>
      <c r="B248" s="22" t="s">
        <v>256</v>
      </c>
      <c r="C248" s="22" t="s">
        <v>34</v>
      </c>
      <c r="D248" s="22" t="s">
        <v>36</v>
      </c>
      <c r="E248" s="22" t="s">
        <v>48</v>
      </c>
      <c r="F248" s="15">
        <v>831582.34</v>
      </c>
    </row>
    <row r="249" spans="1:6" s="3" customFormat="1" ht="25.5">
      <c r="A249" s="28" t="s">
        <v>324</v>
      </c>
      <c r="B249" s="22" t="s">
        <v>257</v>
      </c>
      <c r="C249" s="22" t="s">
        <v>34</v>
      </c>
      <c r="D249" s="22" t="s">
        <v>36</v>
      </c>
      <c r="E249" s="22" t="s">
        <v>48</v>
      </c>
      <c r="F249" s="15">
        <v>0</v>
      </c>
    </row>
    <row r="250" spans="1:6" s="3" customFormat="1" ht="30" customHeight="1">
      <c r="A250" s="28" t="s">
        <v>509</v>
      </c>
      <c r="B250" s="22" t="s">
        <v>258</v>
      </c>
      <c r="C250" s="22" t="s">
        <v>34</v>
      </c>
      <c r="D250" s="22" t="s">
        <v>36</v>
      </c>
      <c r="E250" s="22" t="s">
        <v>48</v>
      </c>
      <c r="F250" s="15">
        <v>888510.83</v>
      </c>
    </row>
    <row r="251" spans="1:6" s="4" customFormat="1" ht="30.75" customHeight="1">
      <c r="A251" s="28" t="s">
        <v>98</v>
      </c>
      <c r="B251" s="22" t="s">
        <v>259</v>
      </c>
      <c r="C251" s="22" t="s">
        <v>34</v>
      </c>
      <c r="D251" s="22" t="s">
        <v>36</v>
      </c>
      <c r="E251" s="22" t="s">
        <v>48</v>
      </c>
      <c r="F251" s="15">
        <v>344911.1</v>
      </c>
    </row>
    <row r="252" spans="1:6" s="4" customFormat="1" ht="32.25" customHeight="1">
      <c r="A252" s="28" t="s">
        <v>516</v>
      </c>
      <c r="B252" s="22" t="s">
        <v>515</v>
      </c>
      <c r="C252" s="22" t="s">
        <v>34</v>
      </c>
      <c r="D252" s="22" t="s">
        <v>36</v>
      </c>
      <c r="E252" s="22" t="s">
        <v>48</v>
      </c>
      <c r="F252" s="15">
        <v>240773</v>
      </c>
    </row>
    <row r="253" spans="1:6" s="4" customFormat="1" ht="30" customHeight="1">
      <c r="A253" s="28" t="s">
        <v>487</v>
      </c>
      <c r="B253" s="22" t="s">
        <v>488</v>
      </c>
      <c r="C253" s="22" t="s">
        <v>34</v>
      </c>
      <c r="D253" s="22" t="s">
        <v>36</v>
      </c>
      <c r="E253" s="22" t="s">
        <v>48</v>
      </c>
      <c r="F253" s="15">
        <v>1649486.72</v>
      </c>
    </row>
    <row r="254" spans="1:6" s="4" customFormat="1" ht="29.25" customHeight="1">
      <c r="A254" s="28" t="s">
        <v>557</v>
      </c>
      <c r="B254" s="22" t="s">
        <v>559</v>
      </c>
      <c r="C254" s="22"/>
      <c r="D254" s="22"/>
      <c r="E254" s="22"/>
      <c r="F254" s="15">
        <f>F255</f>
        <v>0</v>
      </c>
    </row>
    <row r="255" spans="1:6" s="4" customFormat="1" ht="30" customHeight="1">
      <c r="A255" s="28" t="s">
        <v>558</v>
      </c>
      <c r="B255" s="22" t="s">
        <v>556</v>
      </c>
      <c r="C255" s="22" t="s">
        <v>40</v>
      </c>
      <c r="D255" s="22" t="s">
        <v>32</v>
      </c>
      <c r="E255" s="22" t="s">
        <v>52</v>
      </c>
      <c r="F255" s="15">
        <v>0</v>
      </c>
    </row>
    <row r="256" spans="1:6" s="3" customFormat="1" ht="33.75" customHeight="1">
      <c r="A256" s="37" t="s">
        <v>466</v>
      </c>
      <c r="B256" s="21" t="s">
        <v>84</v>
      </c>
      <c r="C256" s="22"/>
      <c r="D256" s="22"/>
      <c r="E256" s="22"/>
      <c r="F256" s="17">
        <f>F257</f>
        <v>587861.72</v>
      </c>
    </row>
    <row r="257" spans="1:6" s="3" customFormat="1" ht="21" customHeight="1">
      <c r="A257" s="31" t="s">
        <v>23</v>
      </c>
      <c r="B257" s="22" t="s">
        <v>85</v>
      </c>
      <c r="C257" s="22"/>
      <c r="D257" s="22"/>
      <c r="E257" s="22"/>
      <c r="F257" s="15">
        <f>F258</f>
        <v>587861.72</v>
      </c>
    </row>
    <row r="258" spans="1:6" s="3" customFormat="1" ht="29.25" customHeight="1">
      <c r="A258" s="28" t="s">
        <v>87</v>
      </c>
      <c r="B258" s="22" t="s">
        <v>86</v>
      </c>
      <c r="C258" s="22" t="s">
        <v>35</v>
      </c>
      <c r="D258" s="22" t="s">
        <v>39</v>
      </c>
      <c r="E258" s="22" t="s">
        <v>48</v>
      </c>
      <c r="F258" s="15">
        <v>587861.72</v>
      </c>
    </row>
    <row r="259" spans="1:6" s="3" customFormat="1" ht="25.5">
      <c r="A259" s="37" t="s">
        <v>464</v>
      </c>
      <c r="B259" s="21" t="s">
        <v>83</v>
      </c>
      <c r="C259" s="22"/>
      <c r="D259" s="22"/>
      <c r="E259" s="22"/>
      <c r="F259" s="17">
        <f>SUM(F260+F266+F273+F275+F277)</f>
        <v>19102656.65</v>
      </c>
    </row>
    <row r="260" spans="1:12" s="3" customFormat="1" ht="13.5">
      <c r="A260" s="28" t="s">
        <v>59</v>
      </c>
      <c r="B260" s="22" t="s">
        <v>266</v>
      </c>
      <c r="C260" s="22"/>
      <c r="D260" s="22"/>
      <c r="E260" s="22"/>
      <c r="F260" s="15">
        <f>SUM(F261:F265)</f>
        <v>8464347.939999998</v>
      </c>
      <c r="G260" s="6"/>
      <c r="H260" s="6"/>
      <c r="I260" s="6"/>
      <c r="J260" s="7"/>
      <c r="K260" s="8"/>
      <c r="L260" s="9"/>
    </row>
    <row r="261" spans="1:12" s="3" customFormat="1" ht="63.75">
      <c r="A261" s="29" t="s">
        <v>64</v>
      </c>
      <c r="B261" s="22" t="s">
        <v>267</v>
      </c>
      <c r="C261" s="22" t="s">
        <v>39</v>
      </c>
      <c r="D261" s="22" t="s">
        <v>39</v>
      </c>
      <c r="E261" s="22" t="s">
        <v>47</v>
      </c>
      <c r="F261" s="15">
        <f>5811004.31+400+1641080.56</f>
        <v>7452484.869999999</v>
      </c>
      <c r="G261" s="6"/>
      <c r="H261" s="6"/>
      <c r="I261" s="6"/>
      <c r="J261" s="7"/>
      <c r="K261" s="8"/>
      <c r="L261" s="9"/>
    </row>
    <row r="262" spans="1:12" s="3" customFormat="1" ht="38.25">
      <c r="A262" s="28" t="s">
        <v>65</v>
      </c>
      <c r="B262" s="22" t="s">
        <v>267</v>
      </c>
      <c r="C262" s="22" t="s">
        <v>39</v>
      </c>
      <c r="D262" s="22" t="s">
        <v>39</v>
      </c>
      <c r="E262" s="22" t="s">
        <v>48</v>
      </c>
      <c r="F262" s="15">
        <f>492399.34+513923.78</f>
        <v>1006323.1200000001</v>
      </c>
      <c r="G262" s="6"/>
      <c r="H262" s="6"/>
      <c r="I262" s="6"/>
      <c r="J262" s="7"/>
      <c r="K262" s="8"/>
      <c r="L262" s="9"/>
    </row>
    <row r="263" spans="1:6" s="3" customFormat="1" ht="39.75" customHeight="1">
      <c r="A263" s="28" t="s">
        <v>66</v>
      </c>
      <c r="B263" s="22" t="s">
        <v>267</v>
      </c>
      <c r="C263" s="22" t="s">
        <v>39</v>
      </c>
      <c r="D263" s="22" t="s">
        <v>39</v>
      </c>
      <c r="E263" s="22" t="s">
        <v>50</v>
      </c>
      <c r="F263" s="15">
        <v>5539.95</v>
      </c>
    </row>
    <row r="264" spans="1:6" s="3" customFormat="1" ht="69" customHeight="1">
      <c r="A264" s="34" t="s">
        <v>93</v>
      </c>
      <c r="B264" s="22" t="s">
        <v>94</v>
      </c>
      <c r="C264" s="22" t="s">
        <v>39</v>
      </c>
      <c r="D264" s="22" t="s">
        <v>39</v>
      </c>
      <c r="E264" s="22" t="s">
        <v>47</v>
      </c>
      <c r="F264" s="15">
        <v>0</v>
      </c>
    </row>
    <row r="265" spans="1:6" s="3" customFormat="1" ht="55.5" customHeight="1">
      <c r="A265" s="34" t="s">
        <v>99</v>
      </c>
      <c r="B265" s="22" t="s">
        <v>94</v>
      </c>
      <c r="C265" s="22" t="s">
        <v>39</v>
      </c>
      <c r="D265" s="22" t="s">
        <v>39</v>
      </c>
      <c r="E265" s="22" t="s">
        <v>48</v>
      </c>
      <c r="F265" s="15">
        <v>0</v>
      </c>
    </row>
    <row r="266" spans="1:6" s="3" customFormat="1" ht="12.75">
      <c r="A266" s="31" t="s">
        <v>23</v>
      </c>
      <c r="B266" s="22" t="s">
        <v>260</v>
      </c>
      <c r="C266" s="22"/>
      <c r="D266" s="22"/>
      <c r="E266" s="22"/>
      <c r="F266" s="15">
        <f>SUM(F267:F272)</f>
        <v>6643037.88</v>
      </c>
    </row>
    <row r="267" spans="1:6" s="2" customFormat="1" ht="25.5">
      <c r="A267" s="28" t="s">
        <v>326</v>
      </c>
      <c r="B267" s="22" t="s">
        <v>262</v>
      </c>
      <c r="C267" s="22" t="s">
        <v>39</v>
      </c>
      <c r="D267" s="22" t="s">
        <v>32</v>
      </c>
      <c r="E267" s="22" t="s">
        <v>48</v>
      </c>
      <c r="F267" s="15">
        <v>820790</v>
      </c>
    </row>
    <row r="268" spans="1:6" s="2" customFormat="1" ht="25.5">
      <c r="A268" s="28" t="s">
        <v>327</v>
      </c>
      <c r="B268" s="22" t="s">
        <v>263</v>
      </c>
      <c r="C268" s="22" t="s">
        <v>39</v>
      </c>
      <c r="D268" s="22" t="s">
        <v>32</v>
      </c>
      <c r="E268" s="22" t="s">
        <v>48</v>
      </c>
      <c r="F268" s="15">
        <v>2978915.74</v>
      </c>
    </row>
    <row r="269" spans="1:6" s="2" customFormat="1" ht="25.5">
      <c r="A269" s="28" t="s">
        <v>518</v>
      </c>
      <c r="B269" s="22" t="s">
        <v>264</v>
      </c>
      <c r="C269" s="22" t="s">
        <v>39</v>
      </c>
      <c r="D269" s="22" t="s">
        <v>32</v>
      </c>
      <c r="E269" s="22" t="s">
        <v>48</v>
      </c>
      <c r="F269" s="15">
        <v>667395</v>
      </c>
    </row>
    <row r="270" spans="1:6" s="2" customFormat="1" ht="25.5">
      <c r="A270" s="28" t="s">
        <v>328</v>
      </c>
      <c r="B270" s="22" t="s">
        <v>265</v>
      </c>
      <c r="C270" s="22" t="s">
        <v>39</v>
      </c>
      <c r="D270" s="22" t="s">
        <v>32</v>
      </c>
      <c r="E270" s="22" t="s">
        <v>48</v>
      </c>
      <c r="F270" s="15">
        <v>2072057.14</v>
      </c>
    </row>
    <row r="271" spans="1:6" s="2" customFormat="1" ht="30.75" customHeight="1">
      <c r="A271" s="28" t="s">
        <v>533</v>
      </c>
      <c r="B271" s="22" t="s">
        <v>265</v>
      </c>
      <c r="C271" s="22" t="s">
        <v>39</v>
      </c>
      <c r="D271" s="22" t="s">
        <v>32</v>
      </c>
      <c r="E271" s="22" t="s">
        <v>51</v>
      </c>
      <c r="F271" s="15">
        <v>29130</v>
      </c>
    </row>
    <row r="272" spans="1:6" s="2" customFormat="1" ht="60" customHeight="1">
      <c r="A272" s="29" t="s">
        <v>325</v>
      </c>
      <c r="B272" s="22" t="s">
        <v>261</v>
      </c>
      <c r="C272" s="22" t="s">
        <v>34</v>
      </c>
      <c r="D272" s="22" t="s">
        <v>39</v>
      </c>
      <c r="E272" s="22" t="s">
        <v>48</v>
      </c>
      <c r="F272" s="15">
        <v>74750</v>
      </c>
    </row>
    <row r="273" spans="1:6" s="2" customFormat="1" ht="33.75" customHeight="1">
      <c r="A273" s="28" t="s">
        <v>75</v>
      </c>
      <c r="B273" s="22" t="s">
        <v>320</v>
      </c>
      <c r="C273" s="22"/>
      <c r="D273" s="22"/>
      <c r="E273" s="22"/>
      <c r="F273" s="15">
        <f>SUM(F274)</f>
        <v>946244.99</v>
      </c>
    </row>
    <row r="274" spans="1:6" s="2" customFormat="1" ht="30" customHeight="1">
      <c r="A274" s="28" t="s">
        <v>319</v>
      </c>
      <c r="B274" s="22" t="s">
        <v>321</v>
      </c>
      <c r="C274" s="22" t="s">
        <v>39</v>
      </c>
      <c r="D274" s="22" t="s">
        <v>33</v>
      </c>
      <c r="E274" s="22" t="s">
        <v>50</v>
      </c>
      <c r="F274" s="15">
        <v>946244.99</v>
      </c>
    </row>
    <row r="275" spans="1:6" s="2" customFormat="1" ht="12.75">
      <c r="A275" s="28" t="s">
        <v>49</v>
      </c>
      <c r="B275" s="22" t="s">
        <v>268</v>
      </c>
      <c r="C275" s="22"/>
      <c r="D275" s="22"/>
      <c r="E275" s="22"/>
      <c r="F275" s="15">
        <f>SUM(F276)</f>
        <v>423353.5</v>
      </c>
    </row>
    <row r="276" spans="1:6" s="2" customFormat="1" ht="38.25">
      <c r="A276" s="28" t="s">
        <v>66</v>
      </c>
      <c r="B276" s="22" t="s">
        <v>269</v>
      </c>
      <c r="C276" s="22" t="s">
        <v>39</v>
      </c>
      <c r="D276" s="22" t="s">
        <v>39</v>
      </c>
      <c r="E276" s="22" t="s">
        <v>50</v>
      </c>
      <c r="F276" s="15">
        <v>423353.5</v>
      </c>
    </row>
    <row r="277" spans="1:6" s="2" customFormat="1" ht="16.5" customHeight="1">
      <c r="A277" s="31" t="s">
        <v>45</v>
      </c>
      <c r="B277" s="22" t="s">
        <v>439</v>
      </c>
      <c r="C277" s="22"/>
      <c r="D277" s="22"/>
      <c r="E277" s="22"/>
      <c r="F277" s="15">
        <f>F278+F279</f>
        <v>2625672.34</v>
      </c>
    </row>
    <row r="278" spans="1:6" s="2" customFormat="1" ht="51">
      <c r="A278" s="31" t="s">
        <v>442</v>
      </c>
      <c r="B278" s="22" t="s">
        <v>440</v>
      </c>
      <c r="C278" s="22" t="s">
        <v>39</v>
      </c>
      <c r="D278" s="22" t="s">
        <v>32</v>
      </c>
      <c r="E278" s="22" t="s">
        <v>47</v>
      </c>
      <c r="F278" s="15">
        <f>1387309.23+380534.12</f>
        <v>1767843.35</v>
      </c>
    </row>
    <row r="279" spans="1:6" s="2" customFormat="1" ht="12.75">
      <c r="A279" s="31" t="s">
        <v>441</v>
      </c>
      <c r="B279" s="22" t="s">
        <v>440</v>
      </c>
      <c r="C279" s="22" t="s">
        <v>39</v>
      </c>
      <c r="D279" s="22" t="s">
        <v>32</v>
      </c>
      <c r="E279" s="22" t="s">
        <v>48</v>
      </c>
      <c r="F279" s="15">
        <f>48141+809687.99</f>
        <v>857828.99</v>
      </c>
    </row>
    <row r="280" spans="1:6" s="3" customFormat="1" ht="25.5">
      <c r="A280" s="37" t="s">
        <v>443</v>
      </c>
      <c r="B280" s="21" t="s">
        <v>110</v>
      </c>
      <c r="C280" s="22"/>
      <c r="D280" s="22"/>
      <c r="E280" s="22"/>
      <c r="F280" s="17">
        <f>SUM(F281+F285+F289+F297+F301)+F295</f>
        <v>43123005.059999995</v>
      </c>
    </row>
    <row r="281" spans="1:12" s="3" customFormat="1" ht="12.75">
      <c r="A281" s="28" t="s">
        <v>59</v>
      </c>
      <c r="B281" s="22" t="s">
        <v>283</v>
      </c>
      <c r="C281" s="22"/>
      <c r="D281" s="22"/>
      <c r="E281" s="22"/>
      <c r="F281" s="15">
        <f>SUM(F282:F284)</f>
        <v>923983.43</v>
      </c>
      <c r="G281" s="6"/>
      <c r="H281" s="6"/>
      <c r="I281" s="6"/>
      <c r="J281" s="14"/>
      <c r="K281" s="8"/>
      <c r="L281" s="9"/>
    </row>
    <row r="282" spans="1:12" s="3" customFormat="1" ht="63.75">
      <c r="A282" s="29" t="s">
        <v>64</v>
      </c>
      <c r="B282" s="22" t="s">
        <v>284</v>
      </c>
      <c r="C282" s="22" t="s">
        <v>37</v>
      </c>
      <c r="D282" s="22" t="s">
        <v>34</v>
      </c>
      <c r="E282" s="22" t="s">
        <v>47</v>
      </c>
      <c r="F282" s="15">
        <f>666741.51+200593.28</f>
        <v>867334.79</v>
      </c>
      <c r="G282" s="6"/>
      <c r="H282" s="6"/>
      <c r="I282" s="6"/>
      <c r="J282" s="14"/>
      <c r="K282" s="8"/>
      <c r="L282" s="9"/>
    </row>
    <row r="283" spans="1:12" s="3" customFormat="1" ht="38.25">
      <c r="A283" s="28" t="s">
        <v>65</v>
      </c>
      <c r="B283" s="22" t="s">
        <v>284</v>
      </c>
      <c r="C283" s="22" t="s">
        <v>37</v>
      </c>
      <c r="D283" s="22" t="s">
        <v>34</v>
      </c>
      <c r="E283" s="22" t="s">
        <v>48</v>
      </c>
      <c r="F283" s="15">
        <f>36549.16+20000</f>
        <v>56549.16</v>
      </c>
      <c r="G283" s="6"/>
      <c r="H283" s="6"/>
      <c r="I283" s="6"/>
      <c r="J283" s="14"/>
      <c r="K283" s="8"/>
      <c r="L283" s="9"/>
    </row>
    <row r="284" spans="1:12" s="3" customFormat="1" ht="38.25">
      <c r="A284" s="28" t="s">
        <v>66</v>
      </c>
      <c r="B284" s="22" t="s">
        <v>284</v>
      </c>
      <c r="C284" s="22" t="s">
        <v>37</v>
      </c>
      <c r="D284" s="22" t="s">
        <v>34</v>
      </c>
      <c r="E284" s="22" t="s">
        <v>50</v>
      </c>
      <c r="F284" s="15">
        <v>99.48</v>
      </c>
      <c r="G284" s="6"/>
      <c r="H284" s="6"/>
      <c r="I284" s="6"/>
      <c r="J284" s="14"/>
      <c r="K284" s="8"/>
      <c r="L284" s="9"/>
    </row>
    <row r="285" spans="1:6" s="3" customFormat="1" ht="12.75">
      <c r="A285" s="22" t="s">
        <v>23</v>
      </c>
      <c r="B285" s="22" t="s">
        <v>273</v>
      </c>
      <c r="C285" s="22"/>
      <c r="D285" s="22"/>
      <c r="E285" s="22"/>
      <c r="F285" s="15">
        <f>SUM(F286:F288)</f>
        <v>567290.4</v>
      </c>
    </row>
    <row r="286" spans="1:6" s="3" customFormat="1" ht="38.25">
      <c r="A286" s="28" t="s">
        <v>331</v>
      </c>
      <c r="B286" s="22" t="s">
        <v>274</v>
      </c>
      <c r="C286" s="22" t="s">
        <v>37</v>
      </c>
      <c r="D286" s="22" t="s">
        <v>31</v>
      </c>
      <c r="E286" s="22" t="s">
        <v>48</v>
      </c>
      <c r="F286" s="15">
        <v>404787.4</v>
      </c>
    </row>
    <row r="287" spans="1:6" s="3" customFormat="1" ht="25.5">
      <c r="A287" s="28" t="s">
        <v>534</v>
      </c>
      <c r="B287" s="22" t="s">
        <v>274</v>
      </c>
      <c r="C287" s="22" t="s">
        <v>37</v>
      </c>
      <c r="D287" s="22" t="s">
        <v>31</v>
      </c>
      <c r="E287" s="22" t="s">
        <v>51</v>
      </c>
      <c r="F287" s="15">
        <v>86203</v>
      </c>
    </row>
    <row r="288" spans="1:6" s="3" customFormat="1" ht="38.25">
      <c r="A288" s="28" t="s">
        <v>444</v>
      </c>
      <c r="B288" s="22" t="s">
        <v>560</v>
      </c>
      <c r="C288" s="22" t="s">
        <v>37</v>
      </c>
      <c r="D288" s="22" t="s">
        <v>31</v>
      </c>
      <c r="E288" s="22" t="s">
        <v>48</v>
      </c>
      <c r="F288" s="15">
        <v>76300</v>
      </c>
    </row>
    <row r="289" spans="1:6" s="3" customFormat="1" ht="30" customHeight="1">
      <c r="A289" s="34" t="s">
        <v>46</v>
      </c>
      <c r="B289" s="22" t="s">
        <v>270</v>
      </c>
      <c r="C289" s="22"/>
      <c r="D289" s="22"/>
      <c r="E289" s="22"/>
      <c r="F289" s="15">
        <f>SUM(F290:F294)</f>
        <v>33706282</v>
      </c>
    </row>
    <row r="290" spans="1:6" s="3" customFormat="1" ht="66.75" customHeight="1">
      <c r="A290" s="34" t="s">
        <v>329</v>
      </c>
      <c r="B290" s="22" t="s">
        <v>271</v>
      </c>
      <c r="C290" s="22" t="s">
        <v>40</v>
      </c>
      <c r="D290" s="22" t="s">
        <v>32</v>
      </c>
      <c r="E290" s="22" t="s">
        <v>52</v>
      </c>
      <c r="F290" s="15">
        <v>2000000</v>
      </c>
    </row>
    <row r="291" spans="1:6" s="3" customFormat="1" ht="66.75" customHeight="1">
      <c r="A291" s="34" t="s">
        <v>329</v>
      </c>
      <c r="B291" s="22" t="s">
        <v>271</v>
      </c>
      <c r="C291" s="22" t="s">
        <v>37</v>
      </c>
      <c r="D291" s="22" t="s">
        <v>31</v>
      </c>
      <c r="E291" s="22" t="s">
        <v>52</v>
      </c>
      <c r="F291" s="15">
        <v>400000</v>
      </c>
    </row>
    <row r="292" spans="1:6" s="3" customFormat="1" ht="42" customHeight="1">
      <c r="A292" s="34" t="s">
        <v>330</v>
      </c>
      <c r="B292" s="22" t="s">
        <v>272</v>
      </c>
      <c r="C292" s="22" t="s">
        <v>40</v>
      </c>
      <c r="D292" s="22" t="s">
        <v>32</v>
      </c>
      <c r="E292" s="22" t="s">
        <v>52</v>
      </c>
      <c r="F292" s="15">
        <v>18075365</v>
      </c>
    </row>
    <row r="293" spans="1:6" s="3" customFormat="1" ht="24.75" customHeight="1">
      <c r="A293" s="34" t="s">
        <v>332</v>
      </c>
      <c r="B293" s="22" t="s">
        <v>275</v>
      </c>
      <c r="C293" s="22" t="s">
        <v>37</v>
      </c>
      <c r="D293" s="22" t="s">
        <v>31</v>
      </c>
      <c r="E293" s="22" t="s">
        <v>52</v>
      </c>
      <c r="F293" s="15">
        <v>11005799</v>
      </c>
    </row>
    <row r="294" spans="1:6" s="3" customFormat="1" ht="24" customHeight="1">
      <c r="A294" s="34" t="s">
        <v>333</v>
      </c>
      <c r="B294" s="22" t="s">
        <v>276</v>
      </c>
      <c r="C294" s="22" t="s">
        <v>37</v>
      </c>
      <c r="D294" s="22" t="s">
        <v>31</v>
      </c>
      <c r="E294" s="22" t="s">
        <v>52</v>
      </c>
      <c r="F294" s="15">
        <v>2225118</v>
      </c>
    </row>
    <row r="295" spans="1:6" s="3" customFormat="1" ht="24" customHeight="1">
      <c r="A295" s="34" t="s">
        <v>100</v>
      </c>
      <c r="B295" s="22" t="s">
        <v>493</v>
      </c>
      <c r="C295" s="22"/>
      <c r="D295" s="22"/>
      <c r="E295" s="22"/>
      <c r="F295" s="15">
        <f>F296</f>
        <v>564519</v>
      </c>
    </row>
    <row r="296" spans="1:6" s="3" customFormat="1" ht="44.25" customHeight="1">
      <c r="A296" s="34" t="s">
        <v>330</v>
      </c>
      <c r="B296" s="22" t="s">
        <v>494</v>
      </c>
      <c r="C296" s="22" t="s">
        <v>40</v>
      </c>
      <c r="D296" s="22" t="s">
        <v>32</v>
      </c>
      <c r="E296" s="22" t="s">
        <v>52</v>
      </c>
      <c r="F296" s="15">
        <v>564519</v>
      </c>
    </row>
    <row r="297" spans="1:6" s="3" customFormat="1" ht="14.25" customHeight="1">
      <c r="A297" s="28" t="s">
        <v>49</v>
      </c>
      <c r="B297" s="22" t="s">
        <v>277</v>
      </c>
      <c r="C297" s="22"/>
      <c r="D297" s="22"/>
      <c r="E297" s="22"/>
      <c r="F297" s="15">
        <f>SUM(F298:F300)</f>
        <v>13579.11</v>
      </c>
    </row>
    <row r="298" spans="1:13" s="3" customFormat="1" ht="42.75" customHeight="1">
      <c r="A298" s="28" t="s">
        <v>66</v>
      </c>
      <c r="B298" s="22" t="s">
        <v>285</v>
      </c>
      <c r="C298" s="22" t="s">
        <v>37</v>
      </c>
      <c r="D298" s="22" t="s">
        <v>34</v>
      </c>
      <c r="E298" s="22" t="s">
        <v>50</v>
      </c>
      <c r="F298" s="15">
        <v>238</v>
      </c>
      <c r="G298" s="6"/>
      <c r="H298" s="6"/>
      <c r="I298" s="6"/>
      <c r="J298" s="6"/>
      <c r="K298" s="14"/>
      <c r="L298" s="8"/>
      <c r="M298" s="9"/>
    </row>
    <row r="299" spans="1:13" s="3" customFormat="1" ht="12.75">
      <c r="A299" s="28" t="s">
        <v>334</v>
      </c>
      <c r="B299" s="22" t="s">
        <v>278</v>
      </c>
      <c r="C299" s="22" t="s">
        <v>37</v>
      </c>
      <c r="D299" s="22" t="s">
        <v>31</v>
      </c>
      <c r="E299" s="22" t="s">
        <v>50</v>
      </c>
      <c r="F299" s="15">
        <v>8373</v>
      </c>
      <c r="G299" s="6"/>
      <c r="H299" s="6"/>
      <c r="I299" s="6"/>
      <c r="J299" s="6"/>
      <c r="K299" s="14"/>
      <c r="L299" s="8"/>
      <c r="M299" s="9"/>
    </row>
    <row r="300" spans="1:13" s="3" customFormat="1" ht="25.5">
      <c r="A300" s="28" t="s">
        <v>335</v>
      </c>
      <c r="B300" s="22" t="s">
        <v>279</v>
      </c>
      <c r="C300" s="22" t="s">
        <v>37</v>
      </c>
      <c r="D300" s="22" t="s">
        <v>31</v>
      </c>
      <c r="E300" s="22" t="s">
        <v>50</v>
      </c>
      <c r="F300" s="15">
        <v>4968.11</v>
      </c>
      <c r="G300" s="6"/>
      <c r="H300" s="6"/>
      <c r="I300" s="6"/>
      <c r="J300" s="6"/>
      <c r="K300" s="14"/>
      <c r="L300" s="8"/>
      <c r="M300" s="9"/>
    </row>
    <row r="301" spans="1:6" s="3" customFormat="1" ht="18" customHeight="1">
      <c r="A301" s="22" t="s">
        <v>45</v>
      </c>
      <c r="B301" s="22" t="s">
        <v>280</v>
      </c>
      <c r="C301" s="22"/>
      <c r="D301" s="22"/>
      <c r="E301" s="22"/>
      <c r="F301" s="15">
        <f>SUM(F302:F310)</f>
        <v>7347351.12</v>
      </c>
    </row>
    <row r="302" spans="1:6" s="3" customFormat="1" ht="81" customHeight="1">
      <c r="A302" s="29" t="s">
        <v>130</v>
      </c>
      <c r="B302" s="22" t="s">
        <v>286</v>
      </c>
      <c r="C302" s="22" t="s">
        <v>37</v>
      </c>
      <c r="D302" s="22" t="s">
        <v>34</v>
      </c>
      <c r="E302" s="22" t="s">
        <v>47</v>
      </c>
      <c r="F302" s="15">
        <f>1255137.92+671.2+459163.1</f>
        <v>1714972.2199999997</v>
      </c>
    </row>
    <row r="303" spans="1:6" s="3" customFormat="1" ht="58.5" customHeight="1">
      <c r="A303" s="29" t="s">
        <v>132</v>
      </c>
      <c r="B303" s="22" t="s">
        <v>286</v>
      </c>
      <c r="C303" s="22" t="s">
        <v>37</v>
      </c>
      <c r="D303" s="22" t="s">
        <v>34</v>
      </c>
      <c r="E303" s="22" t="s">
        <v>48</v>
      </c>
      <c r="F303" s="15">
        <f>41556.5+14385.47</f>
        <v>55941.97</v>
      </c>
    </row>
    <row r="304" spans="1:6" s="3" customFormat="1" ht="84" customHeight="1">
      <c r="A304" s="29" t="s">
        <v>562</v>
      </c>
      <c r="B304" s="22" t="s">
        <v>561</v>
      </c>
      <c r="C304" s="22" t="s">
        <v>37</v>
      </c>
      <c r="D304" s="22" t="s">
        <v>31</v>
      </c>
      <c r="E304" s="22" t="s">
        <v>47</v>
      </c>
      <c r="F304" s="15">
        <v>108152.69</v>
      </c>
    </row>
    <row r="305" spans="1:6" s="3" customFormat="1" ht="54" customHeight="1">
      <c r="A305" s="28" t="s">
        <v>336</v>
      </c>
      <c r="B305" s="22" t="s">
        <v>281</v>
      </c>
      <c r="C305" s="22" t="s">
        <v>37</v>
      </c>
      <c r="D305" s="22" t="s">
        <v>31</v>
      </c>
      <c r="E305" s="22" t="s">
        <v>47</v>
      </c>
      <c r="F305" s="15">
        <f>1051799.21+317194.8</f>
        <v>1368994.01</v>
      </c>
    </row>
    <row r="306" spans="1:6" s="3" customFormat="1" ht="27" customHeight="1">
      <c r="A306" s="28" t="s">
        <v>337</v>
      </c>
      <c r="B306" s="22" t="s">
        <v>281</v>
      </c>
      <c r="C306" s="22" t="s">
        <v>37</v>
      </c>
      <c r="D306" s="22" t="s">
        <v>31</v>
      </c>
      <c r="E306" s="22" t="s">
        <v>48</v>
      </c>
      <c r="F306" s="15">
        <f>30841.14+127687.8</f>
        <v>158528.94</v>
      </c>
    </row>
    <row r="307" spans="1:6" s="4" customFormat="1" ht="16.5" customHeight="1">
      <c r="A307" s="28" t="s">
        <v>334</v>
      </c>
      <c r="B307" s="22" t="s">
        <v>281</v>
      </c>
      <c r="C307" s="22" t="s">
        <v>37</v>
      </c>
      <c r="D307" s="22" t="s">
        <v>31</v>
      </c>
      <c r="E307" s="22" t="s">
        <v>50</v>
      </c>
      <c r="F307" s="15">
        <v>41.52</v>
      </c>
    </row>
    <row r="308" spans="1:6" s="2" customFormat="1" ht="51">
      <c r="A308" s="29" t="s">
        <v>338</v>
      </c>
      <c r="B308" s="22" t="s">
        <v>282</v>
      </c>
      <c r="C308" s="22" t="s">
        <v>37</v>
      </c>
      <c r="D308" s="22" t="s">
        <v>31</v>
      </c>
      <c r="E308" s="22" t="s">
        <v>47</v>
      </c>
      <c r="F308" s="15">
        <f>2580121.32+3400+775737.91</f>
        <v>3359259.23</v>
      </c>
    </row>
    <row r="309" spans="1:6" s="2" customFormat="1" ht="45.75" customHeight="1">
      <c r="A309" s="28" t="s">
        <v>339</v>
      </c>
      <c r="B309" s="22" t="s">
        <v>282</v>
      </c>
      <c r="C309" s="22" t="s">
        <v>37</v>
      </c>
      <c r="D309" s="22" t="s">
        <v>31</v>
      </c>
      <c r="E309" s="22" t="s">
        <v>48</v>
      </c>
      <c r="F309" s="15">
        <f>51482.51+529926.13</f>
        <v>581408.64</v>
      </c>
    </row>
    <row r="310" spans="1:6" s="2" customFormat="1" ht="25.5">
      <c r="A310" s="28" t="s">
        <v>335</v>
      </c>
      <c r="B310" s="22" t="s">
        <v>282</v>
      </c>
      <c r="C310" s="22" t="s">
        <v>37</v>
      </c>
      <c r="D310" s="22" t="s">
        <v>31</v>
      </c>
      <c r="E310" s="22" t="s">
        <v>50</v>
      </c>
      <c r="F310" s="15">
        <v>51.9</v>
      </c>
    </row>
    <row r="311" spans="1:6" ht="25.5">
      <c r="A311" s="35" t="s">
        <v>445</v>
      </c>
      <c r="B311" s="21" t="s">
        <v>149</v>
      </c>
      <c r="C311" s="22"/>
      <c r="D311" s="22"/>
      <c r="E311" s="22"/>
      <c r="F311" s="17">
        <f>SUM(F312+F314)</f>
        <v>777925</v>
      </c>
    </row>
    <row r="312" spans="1:6" ht="17.25" customHeight="1">
      <c r="A312" s="31" t="s">
        <v>23</v>
      </c>
      <c r="B312" s="22" t="s">
        <v>355</v>
      </c>
      <c r="C312" s="22"/>
      <c r="D312" s="22"/>
      <c r="E312" s="22"/>
      <c r="F312" s="15">
        <f>SUM(F313)</f>
        <v>50000</v>
      </c>
    </row>
    <row r="313" spans="1:6" ht="27.75" customHeight="1">
      <c r="A313" s="34" t="s">
        <v>340</v>
      </c>
      <c r="B313" s="22" t="s">
        <v>356</v>
      </c>
      <c r="C313" s="22" t="s">
        <v>40</v>
      </c>
      <c r="D313" s="22" t="s">
        <v>40</v>
      </c>
      <c r="E313" s="22" t="s">
        <v>52</v>
      </c>
      <c r="F313" s="15">
        <v>50000</v>
      </c>
    </row>
    <row r="314" spans="1:6" ht="29.25" customHeight="1">
      <c r="A314" s="28" t="s">
        <v>121</v>
      </c>
      <c r="B314" s="22" t="s">
        <v>351</v>
      </c>
      <c r="C314" s="22"/>
      <c r="D314" s="22"/>
      <c r="E314" s="22"/>
      <c r="F314" s="15">
        <f>SUM(F315:F318)</f>
        <v>727925</v>
      </c>
    </row>
    <row r="315" spans="1:6" ht="51">
      <c r="A315" s="34" t="s">
        <v>446</v>
      </c>
      <c r="B315" s="22" t="s">
        <v>447</v>
      </c>
      <c r="C315" s="22" t="s">
        <v>42</v>
      </c>
      <c r="D315" s="22" t="s">
        <v>32</v>
      </c>
      <c r="E315" s="22" t="s">
        <v>52</v>
      </c>
      <c r="F315" s="15">
        <v>0</v>
      </c>
    </row>
    <row r="316" spans="1:6" ht="37.5" customHeight="1">
      <c r="A316" s="34" t="s">
        <v>113</v>
      </c>
      <c r="B316" s="22" t="s">
        <v>288</v>
      </c>
      <c r="C316" s="22" t="s">
        <v>287</v>
      </c>
      <c r="D316" s="22" t="s">
        <v>33</v>
      </c>
      <c r="E316" s="22" t="s">
        <v>52</v>
      </c>
      <c r="F316" s="15">
        <v>140000</v>
      </c>
    </row>
    <row r="317" spans="1:15" ht="26.25" customHeight="1">
      <c r="A317" s="34" t="s">
        <v>124</v>
      </c>
      <c r="B317" s="22" t="s">
        <v>352</v>
      </c>
      <c r="C317" s="22" t="s">
        <v>38</v>
      </c>
      <c r="D317" s="22" t="s">
        <v>35</v>
      </c>
      <c r="E317" s="22" t="s">
        <v>52</v>
      </c>
      <c r="F317" s="15">
        <v>497925</v>
      </c>
      <c r="G317" s="6"/>
      <c r="H317" s="6"/>
      <c r="I317" s="6"/>
      <c r="J317" s="6"/>
      <c r="K317" s="7"/>
      <c r="L317" s="8"/>
      <c r="M317" s="9"/>
      <c r="N317" s="8"/>
      <c r="O317" s="9"/>
    </row>
    <row r="318" spans="1:15" ht="39.75" customHeight="1">
      <c r="A318" s="34" t="s">
        <v>114</v>
      </c>
      <c r="B318" s="22" t="s">
        <v>353</v>
      </c>
      <c r="C318" s="22" t="s">
        <v>38</v>
      </c>
      <c r="D318" s="22" t="s">
        <v>35</v>
      </c>
      <c r="E318" s="22" t="s">
        <v>52</v>
      </c>
      <c r="F318" s="15">
        <v>90000</v>
      </c>
      <c r="G318" s="6"/>
      <c r="H318" s="6"/>
      <c r="I318" s="6"/>
      <c r="J318" s="6"/>
      <c r="K318" s="14"/>
      <c r="L318" s="8"/>
      <c r="M318" s="9"/>
      <c r="N318" s="10"/>
      <c r="O318" s="10"/>
    </row>
    <row r="319" spans="1:15" ht="25.5">
      <c r="A319" s="35" t="s">
        <v>481</v>
      </c>
      <c r="B319" s="21" t="s">
        <v>482</v>
      </c>
      <c r="C319" s="22"/>
      <c r="D319" s="22"/>
      <c r="E319" s="22"/>
      <c r="F319" s="17">
        <f>F320</f>
        <v>0</v>
      </c>
      <c r="G319" s="6"/>
      <c r="H319" s="6"/>
      <c r="I319" s="6"/>
      <c r="J319" s="6"/>
      <c r="K319" s="14"/>
      <c r="L319" s="8"/>
      <c r="M319" s="9"/>
      <c r="N319" s="10"/>
      <c r="O319" s="10"/>
    </row>
    <row r="320" spans="1:15" ht="15.75" customHeight="1">
      <c r="A320" s="34" t="s">
        <v>23</v>
      </c>
      <c r="B320" s="22" t="s">
        <v>483</v>
      </c>
      <c r="C320" s="22"/>
      <c r="D320" s="22"/>
      <c r="E320" s="22"/>
      <c r="F320" s="15">
        <f>F321</f>
        <v>0</v>
      </c>
      <c r="G320" s="6"/>
      <c r="H320" s="6"/>
      <c r="I320" s="6"/>
      <c r="J320" s="6"/>
      <c r="K320" s="14"/>
      <c r="L320" s="8"/>
      <c r="M320" s="9"/>
      <c r="N320" s="10"/>
      <c r="O320" s="10"/>
    </row>
    <row r="321" spans="1:15" ht="28.5" customHeight="1">
      <c r="A321" s="34" t="s">
        <v>480</v>
      </c>
      <c r="B321" s="22" t="s">
        <v>484</v>
      </c>
      <c r="C321" s="22" t="s">
        <v>39</v>
      </c>
      <c r="D321" s="22" t="s">
        <v>32</v>
      </c>
      <c r="E321" s="22" t="s">
        <v>48</v>
      </c>
      <c r="F321" s="15">
        <v>0</v>
      </c>
      <c r="G321" s="6"/>
      <c r="H321" s="6"/>
      <c r="I321" s="6"/>
      <c r="J321" s="6"/>
      <c r="K321" s="14"/>
      <c r="L321" s="8"/>
      <c r="M321" s="9"/>
      <c r="N321" s="10"/>
      <c r="O321" s="10"/>
    </row>
    <row r="322" spans="1:15" ht="21" customHeight="1">
      <c r="A322" s="35" t="s">
        <v>449</v>
      </c>
      <c r="B322" s="21" t="s">
        <v>448</v>
      </c>
      <c r="C322" s="22"/>
      <c r="D322" s="22"/>
      <c r="E322" s="22"/>
      <c r="F322" s="17">
        <f>F323+F325</f>
        <v>257549</v>
      </c>
      <c r="G322" s="6"/>
      <c r="H322" s="6"/>
      <c r="I322" s="6"/>
      <c r="J322" s="6"/>
      <c r="K322" s="14"/>
      <c r="L322" s="8"/>
      <c r="M322" s="9"/>
      <c r="N322" s="10"/>
      <c r="O322" s="10"/>
    </row>
    <row r="323" spans="1:15" ht="12.75">
      <c r="A323" s="31" t="s">
        <v>23</v>
      </c>
      <c r="B323" s="22" t="s">
        <v>451</v>
      </c>
      <c r="C323" s="22"/>
      <c r="D323" s="22"/>
      <c r="E323" s="22"/>
      <c r="F323" s="15">
        <f>F324</f>
        <v>0</v>
      </c>
      <c r="G323" s="6"/>
      <c r="H323" s="6"/>
      <c r="I323" s="6"/>
      <c r="J323" s="6"/>
      <c r="K323" s="14"/>
      <c r="L323" s="8"/>
      <c r="M323" s="9"/>
      <c r="N323" s="10"/>
      <c r="O323" s="10"/>
    </row>
    <row r="324" spans="1:15" ht="38.25">
      <c r="A324" s="34" t="s">
        <v>468</v>
      </c>
      <c r="B324" s="22" t="s">
        <v>450</v>
      </c>
      <c r="C324" s="22" t="s">
        <v>39</v>
      </c>
      <c r="D324" s="22" t="s">
        <v>39</v>
      </c>
      <c r="E324" s="22" t="s">
        <v>48</v>
      </c>
      <c r="F324" s="15">
        <v>0</v>
      </c>
      <c r="G324" s="6"/>
      <c r="H324" s="6"/>
      <c r="I324" s="6"/>
      <c r="J324" s="6"/>
      <c r="K324" s="14"/>
      <c r="L324" s="8"/>
      <c r="M324" s="9"/>
      <c r="N324" s="10"/>
      <c r="O324" s="10"/>
    </row>
    <row r="325" spans="1:15" ht="12.75">
      <c r="A325" s="34" t="s">
        <v>100</v>
      </c>
      <c r="B325" s="22" t="s">
        <v>452</v>
      </c>
      <c r="C325" s="22"/>
      <c r="D325" s="22"/>
      <c r="E325" s="22"/>
      <c r="F325" s="15">
        <f>F326+F328+F327</f>
        <v>257549</v>
      </c>
      <c r="G325" s="6"/>
      <c r="H325" s="6"/>
      <c r="I325" s="6"/>
      <c r="J325" s="6"/>
      <c r="K325" s="14"/>
      <c r="L325" s="8"/>
      <c r="M325" s="9"/>
      <c r="N325" s="10"/>
      <c r="O325" s="10"/>
    </row>
    <row r="326" spans="1:15" ht="41.25" customHeight="1">
      <c r="A326" s="34" t="s">
        <v>454</v>
      </c>
      <c r="B326" s="22" t="s">
        <v>453</v>
      </c>
      <c r="C326" s="22" t="s">
        <v>40</v>
      </c>
      <c r="D326" s="22" t="s">
        <v>32</v>
      </c>
      <c r="E326" s="22" t="s">
        <v>52</v>
      </c>
      <c r="F326" s="15">
        <v>93304</v>
      </c>
      <c r="G326" s="6"/>
      <c r="H326" s="6"/>
      <c r="I326" s="6"/>
      <c r="J326" s="6"/>
      <c r="K326" s="14"/>
      <c r="L326" s="8"/>
      <c r="M326" s="9"/>
      <c r="N326" s="10"/>
      <c r="O326" s="10"/>
    </row>
    <row r="327" spans="1:15" ht="41.25" customHeight="1">
      <c r="A327" s="34" t="s">
        <v>454</v>
      </c>
      <c r="B327" s="22" t="s">
        <v>453</v>
      </c>
      <c r="C327" s="22" t="s">
        <v>37</v>
      </c>
      <c r="D327" s="22" t="s">
        <v>31</v>
      </c>
      <c r="E327" s="22" t="s">
        <v>52</v>
      </c>
      <c r="F327" s="15">
        <v>64245</v>
      </c>
      <c r="G327" s="6"/>
      <c r="H327" s="6"/>
      <c r="I327" s="6"/>
      <c r="J327" s="6"/>
      <c r="K327" s="14"/>
      <c r="L327" s="8"/>
      <c r="M327" s="9"/>
      <c r="N327" s="10"/>
      <c r="O327" s="10"/>
    </row>
    <row r="328" spans="1:15" ht="44.25" customHeight="1">
      <c r="A328" s="34" t="s">
        <v>454</v>
      </c>
      <c r="B328" s="22" t="s">
        <v>453</v>
      </c>
      <c r="C328" s="22" t="s">
        <v>42</v>
      </c>
      <c r="D328" s="22" t="s">
        <v>33</v>
      </c>
      <c r="E328" s="22" t="s">
        <v>52</v>
      </c>
      <c r="F328" s="15">
        <v>100000</v>
      </c>
      <c r="G328" s="6"/>
      <c r="H328" s="6"/>
      <c r="I328" s="6"/>
      <c r="J328" s="6"/>
      <c r="K328" s="14"/>
      <c r="L328" s="8"/>
      <c r="M328" s="9"/>
      <c r="N328" s="10"/>
      <c r="O328" s="10"/>
    </row>
    <row r="329" spans="1:13" ht="12.75">
      <c r="A329" s="30" t="s">
        <v>58</v>
      </c>
      <c r="B329" s="21" t="s">
        <v>57</v>
      </c>
      <c r="C329" s="22"/>
      <c r="D329" s="22"/>
      <c r="E329" s="22"/>
      <c r="F329" s="17">
        <f>F330+F368+F366+F363</f>
        <v>51034738.43000002</v>
      </c>
      <c r="G329" s="10"/>
      <c r="H329" s="10"/>
      <c r="I329" s="10"/>
      <c r="J329" s="10"/>
      <c r="K329" s="10"/>
      <c r="L329" s="10"/>
      <c r="M329" s="10"/>
    </row>
    <row r="330" spans="1:6" ht="12.75">
      <c r="A330" s="28" t="s">
        <v>59</v>
      </c>
      <c r="B330" s="22" t="s">
        <v>60</v>
      </c>
      <c r="C330" s="22"/>
      <c r="D330" s="22"/>
      <c r="E330" s="22"/>
      <c r="F330" s="15">
        <f>SUM(F331:F362)</f>
        <v>50158025.97000002</v>
      </c>
    </row>
    <row r="331" spans="1:6" ht="25.5">
      <c r="A331" s="28" t="s">
        <v>522</v>
      </c>
      <c r="B331" s="22" t="s">
        <v>293</v>
      </c>
      <c r="C331" s="22" t="s">
        <v>40</v>
      </c>
      <c r="D331" s="22" t="s">
        <v>36</v>
      </c>
      <c r="E331" s="22" t="s">
        <v>82</v>
      </c>
      <c r="F331" s="15">
        <v>2364197</v>
      </c>
    </row>
    <row r="332" spans="1:6" ht="12.75">
      <c r="A332" s="28" t="s">
        <v>349</v>
      </c>
      <c r="B332" s="22" t="s">
        <v>293</v>
      </c>
      <c r="C332" s="22" t="s">
        <v>31</v>
      </c>
      <c r="D332" s="22" t="s">
        <v>34</v>
      </c>
      <c r="E332" s="22" t="s">
        <v>50</v>
      </c>
      <c r="F332" s="15">
        <v>2695</v>
      </c>
    </row>
    <row r="333" spans="1:6" ht="12.75">
      <c r="A333" s="28" t="s">
        <v>349</v>
      </c>
      <c r="B333" s="22" t="s">
        <v>293</v>
      </c>
      <c r="C333" s="22" t="s">
        <v>31</v>
      </c>
      <c r="D333" s="22" t="s">
        <v>43</v>
      </c>
      <c r="E333" s="22" t="s">
        <v>50</v>
      </c>
      <c r="F333" s="15">
        <v>4224283.05</v>
      </c>
    </row>
    <row r="334" spans="1:6" ht="12.75">
      <c r="A334" s="28" t="s">
        <v>349</v>
      </c>
      <c r="B334" s="22" t="s">
        <v>293</v>
      </c>
      <c r="C334" s="22" t="s">
        <v>39</v>
      </c>
      <c r="D334" s="22" t="s">
        <v>32</v>
      </c>
      <c r="E334" s="22" t="s">
        <v>50</v>
      </c>
      <c r="F334" s="15">
        <v>10011280.75</v>
      </c>
    </row>
    <row r="335" spans="1:6" ht="12.75">
      <c r="A335" s="28" t="s">
        <v>349</v>
      </c>
      <c r="B335" s="22" t="s">
        <v>293</v>
      </c>
      <c r="C335" s="22" t="s">
        <v>40</v>
      </c>
      <c r="D335" s="22" t="s">
        <v>36</v>
      </c>
      <c r="E335" s="22" t="s">
        <v>50</v>
      </c>
      <c r="F335" s="15">
        <v>71631.22</v>
      </c>
    </row>
    <row r="336" spans="1:6" ht="12.75">
      <c r="A336" s="28" t="s">
        <v>349</v>
      </c>
      <c r="B336" s="22" t="s">
        <v>293</v>
      </c>
      <c r="C336" s="22" t="s">
        <v>38</v>
      </c>
      <c r="D336" s="22" t="s">
        <v>35</v>
      </c>
      <c r="E336" s="22" t="s">
        <v>50</v>
      </c>
      <c r="F336" s="15">
        <v>14415.18</v>
      </c>
    </row>
    <row r="337" spans="1:6" ht="12.75">
      <c r="A337" s="28" t="s">
        <v>17</v>
      </c>
      <c r="B337" s="22" t="s">
        <v>123</v>
      </c>
      <c r="C337" s="22" t="s">
        <v>31</v>
      </c>
      <c r="D337" s="22" t="s">
        <v>42</v>
      </c>
      <c r="E337" s="22" t="s">
        <v>50</v>
      </c>
      <c r="F337" s="15">
        <v>0</v>
      </c>
    </row>
    <row r="338" spans="1:6" ht="51">
      <c r="A338" s="28" t="s">
        <v>63</v>
      </c>
      <c r="B338" s="22" t="s">
        <v>62</v>
      </c>
      <c r="C338" s="22" t="s">
        <v>31</v>
      </c>
      <c r="D338" s="22" t="s">
        <v>33</v>
      </c>
      <c r="E338" s="22" t="s">
        <v>47</v>
      </c>
      <c r="F338" s="15">
        <v>1207599.84</v>
      </c>
    </row>
    <row r="339" spans="1:6" ht="63.75">
      <c r="A339" s="29" t="s">
        <v>64</v>
      </c>
      <c r="B339" s="22" t="s">
        <v>61</v>
      </c>
      <c r="C339" s="22" t="s">
        <v>31</v>
      </c>
      <c r="D339" s="22" t="s">
        <v>32</v>
      </c>
      <c r="E339" s="22" t="s">
        <v>47</v>
      </c>
      <c r="F339" s="15">
        <f>1186564.28+92694.12+353549.79</f>
        <v>1632808.19</v>
      </c>
    </row>
    <row r="340" spans="1:6" ht="38.25">
      <c r="A340" s="28" t="s">
        <v>65</v>
      </c>
      <c r="B340" s="22" t="s">
        <v>61</v>
      </c>
      <c r="C340" s="22" t="s">
        <v>31</v>
      </c>
      <c r="D340" s="22" t="s">
        <v>32</v>
      </c>
      <c r="E340" s="22" t="s">
        <v>48</v>
      </c>
      <c r="F340" s="15">
        <f>281161.84+61567.8</f>
        <v>342729.64</v>
      </c>
    </row>
    <row r="341" spans="1:13" ht="38.25">
      <c r="A341" s="28" t="s">
        <v>341</v>
      </c>
      <c r="B341" s="22" t="s">
        <v>61</v>
      </c>
      <c r="C341" s="22" t="s">
        <v>31</v>
      </c>
      <c r="D341" s="22" t="s">
        <v>32</v>
      </c>
      <c r="E341" s="22" t="s">
        <v>50</v>
      </c>
      <c r="F341" s="15">
        <f>367.12+11250</f>
        <v>11617.12</v>
      </c>
      <c r="G341" s="6"/>
      <c r="H341" s="6"/>
      <c r="I341" s="6"/>
      <c r="J341" s="6"/>
      <c r="K341" s="7"/>
      <c r="L341" s="8"/>
      <c r="M341" s="12"/>
    </row>
    <row r="342" spans="1:13" ht="51">
      <c r="A342" s="29" t="s">
        <v>127</v>
      </c>
      <c r="B342" s="22" t="s">
        <v>61</v>
      </c>
      <c r="C342" s="22" t="s">
        <v>31</v>
      </c>
      <c r="D342" s="22" t="s">
        <v>34</v>
      </c>
      <c r="E342" s="22" t="s">
        <v>47</v>
      </c>
      <c r="F342" s="15">
        <f>9227273.69+62543.9+4851245.17</f>
        <v>14141062.76</v>
      </c>
      <c r="G342" s="6"/>
      <c r="H342" s="6"/>
      <c r="I342" s="6"/>
      <c r="J342" s="6"/>
      <c r="K342" s="7"/>
      <c r="L342" s="8"/>
      <c r="M342" s="12"/>
    </row>
    <row r="343" spans="1:13" ht="26.25" customHeight="1">
      <c r="A343" s="28" t="s">
        <v>345</v>
      </c>
      <c r="B343" s="22" t="s">
        <v>61</v>
      </c>
      <c r="C343" s="22" t="s">
        <v>31</v>
      </c>
      <c r="D343" s="22" t="s">
        <v>34</v>
      </c>
      <c r="E343" s="22" t="s">
        <v>48</v>
      </c>
      <c r="F343" s="15">
        <f>824937.94+4764434.55</f>
        <v>5589372.49</v>
      </c>
      <c r="G343" s="6"/>
      <c r="H343" s="6"/>
      <c r="I343" s="6"/>
      <c r="J343" s="6"/>
      <c r="K343" s="7"/>
      <c r="L343" s="7"/>
      <c r="M343" s="12"/>
    </row>
    <row r="344" spans="1:13" ht="28.5" customHeight="1">
      <c r="A344" s="28" t="s">
        <v>535</v>
      </c>
      <c r="B344" s="22" t="s">
        <v>61</v>
      </c>
      <c r="C344" s="22" t="s">
        <v>31</v>
      </c>
      <c r="D344" s="22" t="s">
        <v>34</v>
      </c>
      <c r="E344" s="22" t="s">
        <v>51</v>
      </c>
      <c r="F344" s="15">
        <v>195596</v>
      </c>
      <c r="G344" s="6"/>
      <c r="H344" s="6"/>
      <c r="I344" s="6"/>
      <c r="J344" s="6"/>
      <c r="K344" s="7"/>
      <c r="L344" s="8"/>
      <c r="M344" s="12"/>
    </row>
    <row r="345" spans="1:13" ht="25.5">
      <c r="A345" s="28" t="s">
        <v>346</v>
      </c>
      <c r="B345" s="22" t="s">
        <v>61</v>
      </c>
      <c r="C345" s="22" t="s">
        <v>31</v>
      </c>
      <c r="D345" s="22" t="s">
        <v>34</v>
      </c>
      <c r="E345" s="22" t="s">
        <v>50</v>
      </c>
      <c r="F345" s="15">
        <f>3000+7700+112915.88</f>
        <v>123615.88</v>
      </c>
      <c r="G345" s="6"/>
      <c r="H345" s="6"/>
      <c r="I345" s="6"/>
      <c r="J345" s="6"/>
      <c r="K345" s="7"/>
      <c r="L345" s="8"/>
      <c r="M345" s="9"/>
    </row>
    <row r="346" spans="1:6" ht="63.75">
      <c r="A346" s="29" t="s">
        <v>64</v>
      </c>
      <c r="B346" s="22" t="s">
        <v>61</v>
      </c>
      <c r="C346" s="22" t="s">
        <v>31</v>
      </c>
      <c r="D346" s="22" t="s">
        <v>35</v>
      </c>
      <c r="E346" s="22" t="s">
        <v>47</v>
      </c>
      <c r="F346" s="15">
        <f>896127+13900+258609.97</f>
        <v>1168636.97</v>
      </c>
    </row>
    <row r="347" spans="1:12" ht="38.25">
      <c r="A347" s="28" t="s">
        <v>65</v>
      </c>
      <c r="B347" s="22" t="s">
        <v>61</v>
      </c>
      <c r="C347" s="22" t="s">
        <v>31</v>
      </c>
      <c r="D347" s="22" t="s">
        <v>35</v>
      </c>
      <c r="E347" s="22" t="s">
        <v>48</v>
      </c>
      <c r="F347" s="15">
        <f>52282.96+10415</f>
        <v>62697.96</v>
      </c>
      <c r="K347" s="39"/>
      <c r="L347" s="39"/>
    </row>
    <row r="348" spans="1:6" ht="38.25">
      <c r="A348" s="28" t="s">
        <v>66</v>
      </c>
      <c r="B348" s="22" t="s">
        <v>61</v>
      </c>
      <c r="C348" s="22" t="s">
        <v>31</v>
      </c>
      <c r="D348" s="22" t="s">
        <v>35</v>
      </c>
      <c r="E348" s="22" t="s">
        <v>50</v>
      </c>
      <c r="F348" s="15">
        <v>10000</v>
      </c>
    </row>
    <row r="349" spans="1:6" ht="51">
      <c r="A349" s="29" t="s">
        <v>68</v>
      </c>
      <c r="B349" s="22" t="s">
        <v>67</v>
      </c>
      <c r="C349" s="22" t="s">
        <v>31</v>
      </c>
      <c r="D349" s="22" t="s">
        <v>32</v>
      </c>
      <c r="E349" s="22" t="s">
        <v>47</v>
      </c>
      <c r="F349" s="15">
        <v>879519.18</v>
      </c>
    </row>
    <row r="350" spans="1:6" ht="60" customHeight="1">
      <c r="A350" s="29" t="s">
        <v>22</v>
      </c>
      <c r="B350" s="22" t="s">
        <v>80</v>
      </c>
      <c r="C350" s="22" t="s">
        <v>31</v>
      </c>
      <c r="D350" s="22" t="s">
        <v>35</v>
      </c>
      <c r="E350" s="22" t="s">
        <v>47</v>
      </c>
      <c r="F350" s="15">
        <v>678560.49</v>
      </c>
    </row>
    <row r="351" spans="1:12" ht="52.5" customHeight="1">
      <c r="A351" s="29" t="s">
        <v>459</v>
      </c>
      <c r="B351" s="22" t="s">
        <v>458</v>
      </c>
      <c r="C351" s="22" t="s">
        <v>31</v>
      </c>
      <c r="D351" s="22" t="s">
        <v>34</v>
      </c>
      <c r="E351" s="22" t="s">
        <v>47</v>
      </c>
      <c r="F351" s="15">
        <f>234735.8+67825.97</f>
        <v>302561.77</v>
      </c>
      <c r="K351" s="39"/>
      <c r="L351" s="39"/>
    </row>
    <row r="352" spans="1:6" ht="28.5" customHeight="1">
      <c r="A352" s="29" t="s">
        <v>460</v>
      </c>
      <c r="B352" s="22" t="s">
        <v>458</v>
      </c>
      <c r="C352" s="22" t="s">
        <v>31</v>
      </c>
      <c r="D352" s="22" t="s">
        <v>34</v>
      </c>
      <c r="E352" s="22" t="s">
        <v>48</v>
      </c>
      <c r="F352" s="15">
        <f>8168.25+11771.75</f>
        <v>19940</v>
      </c>
    </row>
    <row r="353" spans="1:6" ht="38.25">
      <c r="A353" s="28" t="s">
        <v>342</v>
      </c>
      <c r="B353" s="22" t="s">
        <v>289</v>
      </c>
      <c r="C353" s="22" t="s">
        <v>31</v>
      </c>
      <c r="D353" s="22" t="s">
        <v>34</v>
      </c>
      <c r="E353" s="22" t="s">
        <v>48</v>
      </c>
      <c r="F353" s="15">
        <v>55100</v>
      </c>
    </row>
    <row r="354" spans="1:12" ht="63.75">
      <c r="A354" s="29" t="s">
        <v>343</v>
      </c>
      <c r="B354" s="22" t="s">
        <v>290</v>
      </c>
      <c r="C354" s="22" t="s">
        <v>31</v>
      </c>
      <c r="D354" s="22" t="s">
        <v>34</v>
      </c>
      <c r="E354" s="22" t="s">
        <v>47</v>
      </c>
      <c r="F354" s="15">
        <f>50507.11+16745.05</f>
        <v>67252.16</v>
      </c>
      <c r="K354" s="39"/>
      <c r="L354" s="39"/>
    </row>
    <row r="355" spans="1:6" ht="38.25">
      <c r="A355" s="28" t="s">
        <v>344</v>
      </c>
      <c r="B355" s="22" t="s">
        <v>290</v>
      </c>
      <c r="C355" s="22" t="s">
        <v>31</v>
      </c>
      <c r="D355" s="22" t="s">
        <v>34</v>
      </c>
      <c r="E355" s="22" t="s">
        <v>48</v>
      </c>
      <c r="F355" s="15">
        <v>3797.84</v>
      </c>
    </row>
    <row r="356" spans="1:6" ht="51">
      <c r="A356" s="29" t="s">
        <v>127</v>
      </c>
      <c r="B356" s="22" t="s">
        <v>291</v>
      </c>
      <c r="C356" s="22" t="s">
        <v>31</v>
      </c>
      <c r="D356" s="22" t="s">
        <v>34</v>
      </c>
      <c r="E356" s="22" t="s">
        <v>47</v>
      </c>
      <c r="F356" s="18">
        <f>168155.62+55197.22</f>
        <v>223352.84</v>
      </c>
    </row>
    <row r="357" spans="1:12" ht="25.5">
      <c r="A357" s="28" t="s">
        <v>345</v>
      </c>
      <c r="B357" s="22" t="s">
        <v>291</v>
      </c>
      <c r="C357" s="22" t="s">
        <v>31</v>
      </c>
      <c r="D357" s="22" t="s">
        <v>34</v>
      </c>
      <c r="E357" s="22" t="s">
        <v>48</v>
      </c>
      <c r="F357" s="18">
        <f>36361.72</f>
        <v>36361.72</v>
      </c>
      <c r="K357" s="39"/>
      <c r="L357" s="39"/>
    </row>
    <row r="358" spans="1:6" ht="51">
      <c r="A358" s="29" t="s">
        <v>457</v>
      </c>
      <c r="B358" s="22" t="s">
        <v>456</v>
      </c>
      <c r="C358" s="22" t="s">
        <v>31</v>
      </c>
      <c r="D358" s="22" t="s">
        <v>39</v>
      </c>
      <c r="E358" s="22" t="s">
        <v>48</v>
      </c>
      <c r="F358" s="18">
        <v>21871.35</v>
      </c>
    </row>
    <row r="359" spans="1:6" ht="95.25" customHeight="1">
      <c r="A359" s="29" t="s">
        <v>128</v>
      </c>
      <c r="B359" s="22" t="s">
        <v>292</v>
      </c>
      <c r="C359" s="22" t="s">
        <v>32</v>
      </c>
      <c r="D359" s="22" t="s">
        <v>34</v>
      </c>
      <c r="E359" s="22" t="s">
        <v>47</v>
      </c>
      <c r="F359" s="18">
        <f>1192752.29+396532.99</f>
        <v>1589285.28</v>
      </c>
    </row>
    <row r="360" spans="1:12" ht="63.75">
      <c r="A360" s="29" t="s">
        <v>347</v>
      </c>
      <c r="B360" s="22" t="s">
        <v>292</v>
      </c>
      <c r="C360" s="22" t="s">
        <v>32</v>
      </c>
      <c r="D360" s="22" t="s">
        <v>34</v>
      </c>
      <c r="E360" s="22" t="s">
        <v>48</v>
      </c>
      <c r="F360" s="18">
        <f>14251.2+93999.59</f>
        <v>108250.79</v>
      </c>
      <c r="K360" s="39"/>
      <c r="L360" s="39"/>
    </row>
    <row r="361" spans="1:6" ht="63.75">
      <c r="A361" s="29" t="s">
        <v>348</v>
      </c>
      <c r="B361" s="22" t="s">
        <v>292</v>
      </c>
      <c r="C361" s="22" t="s">
        <v>32</v>
      </c>
      <c r="D361" s="22" t="s">
        <v>34</v>
      </c>
      <c r="E361" s="22" t="s">
        <v>50</v>
      </c>
      <c r="F361" s="18">
        <v>1325</v>
      </c>
    </row>
    <row r="362" spans="1:6" ht="84" customHeight="1">
      <c r="A362" s="29" t="s">
        <v>413</v>
      </c>
      <c r="B362" s="22" t="s">
        <v>455</v>
      </c>
      <c r="C362" s="22" t="s">
        <v>31</v>
      </c>
      <c r="D362" s="22" t="s">
        <v>34</v>
      </c>
      <c r="E362" s="22" t="s">
        <v>47</v>
      </c>
      <c r="F362" s="18">
        <v>4996608.5</v>
      </c>
    </row>
    <row r="363" spans="1:6" ht="12.75">
      <c r="A363" s="34" t="s">
        <v>100</v>
      </c>
      <c r="B363" s="22" t="s">
        <v>536</v>
      </c>
      <c r="C363" s="22"/>
      <c r="D363" s="22"/>
      <c r="E363" s="22"/>
      <c r="F363" s="18">
        <f>F364+F365</f>
        <v>205886.22</v>
      </c>
    </row>
    <row r="364" spans="1:6" ht="25.5">
      <c r="A364" s="29" t="s">
        <v>538</v>
      </c>
      <c r="B364" s="22" t="s">
        <v>537</v>
      </c>
      <c r="C364" s="22" t="s">
        <v>40</v>
      </c>
      <c r="D364" s="22" t="s">
        <v>33</v>
      </c>
      <c r="E364" s="22" t="s">
        <v>52</v>
      </c>
      <c r="F364" s="18">
        <v>20140.47</v>
      </c>
    </row>
    <row r="365" spans="1:6" ht="25.5">
      <c r="A365" s="29" t="s">
        <v>538</v>
      </c>
      <c r="B365" s="22" t="s">
        <v>537</v>
      </c>
      <c r="C365" s="22" t="s">
        <v>40</v>
      </c>
      <c r="D365" s="22" t="s">
        <v>32</v>
      </c>
      <c r="E365" s="22" t="s">
        <v>52</v>
      </c>
      <c r="F365" s="18">
        <v>185745.75</v>
      </c>
    </row>
    <row r="366" spans="1:6" ht="30.75" customHeight="1">
      <c r="A366" s="28" t="s">
        <v>121</v>
      </c>
      <c r="B366" s="22" t="s">
        <v>527</v>
      </c>
      <c r="C366" s="22"/>
      <c r="D366" s="22"/>
      <c r="E366" s="22"/>
      <c r="F366" s="18">
        <f>F367</f>
        <v>528000</v>
      </c>
    </row>
    <row r="367" spans="1:6" ht="44.25" customHeight="1">
      <c r="A367" s="29" t="s">
        <v>529</v>
      </c>
      <c r="B367" s="22" t="s">
        <v>528</v>
      </c>
      <c r="C367" s="22" t="s">
        <v>34</v>
      </c>
      <c r="D367" s="22" t="s">
        <v>39</v>
      </c>
      <c r="E367" s="22" t="s">
        <v>52</v>
      </c>
      <c r="F367" s="18">
        <v>528000</v>
      </c>
    </row>
    <row r="368" spans="1:6" ht="12.75">
      <c r="A368" s="29" t="s">
        <v>49</v>
      </c>
      <c r="B368" s="22" t="s">
        <v>69</v>
      </c>
      <c r="C368" s="22"/>
      <c r="D368" s="22"/>
      <c r="E368" s="22"/>
      <c r="F368" s="15">
        <f>SUM(F369:F371)</f>
        <v>142826.24</v>
      </c>
    </row>
    <row r="369" spans="1:6" ht="38.25">
      <c r="A369" s="28" t="s">
        <v>66</v>
      </c>
      <c r="B369" s="22" t="s">
        <v>70</v>
      </c>
      <c r="C369" s="22" t="s">
        <v>31</v>
      </c>
      <c r="D369" s="22" t="s">
        <v>32</v>
      </c>
      <c r="E369" s="22" t="s">
        <v>50</v>
      </c>
      <c r="F369" s="15">
        <v>104</v>
      </c>
    </row>
    <row r="370" spans="1:6" ht="38.25">
      <c r="A370" s="28" t="s">
        <v>66</v>
      </c>
      <c r="B370" s="22" t="s">
        <v>70</v>
      </c>
      <c r="C370" s="22" t="s">
        <v>31</v>
      </c>
      <c r="D370" s="22" t="s">
        <v>34</v>
      </c>
      <c r="E370" s="22" t="s">
        <v>50</v>
      </c>
      <c r="F370" s="15">
        <v>142555.24</v>
      </c>
    </row>
    <row r="371" spans="1:6" ht="38.25">
      <c r="A371" s="28" t="s">
        <v>66</v>
      </c>
      <c r="B371" s="22" t="s">
        <v>70</v>
      </c>
      <c r="C371" s="22" t="s">
        <v>31</v>
      </c>
      <c r="D371" s="22" t="s">
        <v>35</v>
      </c>
      <c r="E371" s="22" t="s">
        <v>50</v>
      </c>
      <c r="F371" s="15">
        <v>167</v>
      </c>
    </row>
  </sheetData>
  <sheetProtection/>
  <mergeCells count="3">
    <mergeCell ref="A2:F2"/>
    <mergeCell ref="A3:F3"/>
    <mergeCell ref="C1:F1"/>
  </mergeCells>
  <printOptions/>
  <pageMargins left="1.0236220472440944" right="0.1968503937007874" top="0.3937007874015748" bottom="0.1968503937007874" header="0.1968503937007874" footer="0.11811023622047245"/>
  <pageSetup fitToHeight="14" fitToWidth="1" horizontalDpi="600" verticalDpi="600" orientation="portrait" paperSize="9" scale="76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КошельНЕ</cp:lastModifiedBy>
  <cp:lastPrinted>2018-10-15T10:52:12Z</cp:lastPrinted>
  <dcterms:created xsi:type="dcterms:W3CDTF">2008-10-16T09:22:50Z</dcterms:created>
  <dcterms:modified xsi:type="dcterms:W3CDTF">2018-10-15T11:07:26Z</dcterms:modified>
  <cp:category/>
  <cp:version/>
  <cp:contentType/>
  <cp:contentStatus/>
</cp:coreProperties>
</file>